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omments16.xml" ContentType="application/vnd.openxmlformats-officedocument.spreadsheetml.comments+xml"/>
  <Override PartName="/xl/drawings/drawing3.xml" ContentType="application/vnd.openxmlformats-officedocument.drawing+xml"/>
  <Override PartName="/xl/comments17.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omments18.xml" ContentType="application/vnd.openxmlformats-officedocument.spreadsheetml.comments+xml"/>
  <Override PartName="/xl/charts/chart14.xml" ContentType="application/vnd.openxmlformats-officedocument.drawingml.chart+xml"/>
  <Override PartName="/xl/charts/chart15.xml" ContentType="application/vnd.openxmlformats-officedocument.drawingml.chart+xml"/>
  <Override PartName="/xl/comments19.xml" ContentType="application/vnd.openxmlformats-officedocument.spreadsheetml.comments+xml"/>
  <Override PartName="/xl/drawings/drawing5.xml" ContentType="application/vnd.openxmlformats-officedocument.drawing+xml"/>
  <Override PartName="/xl/comments20.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xml"/>
  <Override PartName="/xl/comments21.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drawings/drawing7.xml" ContentType="application/vnd.openxmlformats-officedocument.drawing+xml"/>
  <Override PartName="/xl/comments22.xml" ContentType="application/vnd.openxmlformats-officedocument.spreadsheetml.comments+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omments23.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comments24.xml" ContentType="application/vnd.openxmlformats-officedocument.spreadsheetml.comments+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defaultThemeVersion="124226"/>
  <mc:AlternateContent xmlns:mc="http://schemas.openxmlformats.org/markup-compatibility/2006">
    <mc:Choice Requires="x15">
      <x15ac:absPath xmlns:x15ac="http://schemas.microsoft.com/office/spreadsheetml/2010/11/ac" url="C:\Town of Sugar Hill &amp; SHHM\SH Roads\"/>
    </mc:Choice>
  </mc:AlternateContent>
  <xr:revisionPtr revIDLastSave="0" documentId="8_{79971784-497C-4F77-B98C-775430B13632}" xr6:coauthVersionLast="47" xr6:coauthVersionMax="47" xr10:uidLastSave="{00000000-0000-0000-0000-000000000000}"/>
  <bookViews>
    <workbookView xWindow="-105" yWindow="0" windowWidth="17535" windowHeight="15585" firstSheet="8" activeTab="11" xr2:uid="{00000000-000D-0000-FFFF-FFFF00000000}"/>
  </bookViews>
  <sheets>
    <sheet name="Definitions" sheetId="4" r:id="rId1"/>
    <sheet name="Worst 2012" sheetId="22" r:id="rId2"/>
    <sheet name="Worst 2015" sheetId="20" r:id="rId3"/>
    <sheet name="Worst Fixed 2016" sheetId="25" r:id="rId4"/>
    <sheet name="Worst 2016" sheetId="26" r:id="rId5"/>
    <sheet name="Worst 2017" sheetId="27" r:id="rId6"/>
    <sheet name="Worst 2018" sheetId="29" r:id="rId7"/>
    <sheet name="Worst 2019" sheetId="31" r:id="rId8"/>
    <sheet name="Worst 2020" sheetId="32" r:id="rId9"/>
    <sheet name="Worst 2021" sheetId="33" r:id="rId10"/>
    <sheet name="Worst 2022" sheetId="34" r:id="rId11"/>
    <sheet name="Worst 2023" sheetId="35" r:id="rId12"/>
    <sheet name="Summary" sheetId="5" r:id="rId13"/>
    <sheet name="Bickford Hill" sheetId="24" r:id="rId14"/>
    <sheet name="Birches" sheetId="12" r:id="rId15"/>
    <sheet name="Blake" sheetId="19" r:id="rId16"/>
    <sheet name="Carpenter" sheetId="13" r:id="rId17"/>
    <sheet name="Center District" sheetId="10" r:id="rId18"/>
    <sheet name="Crane Hill" sheetId="1" r:id="rId19"/>
    <sheet name="Dyke" sheetId="8" r:id="rId20"/>
    <sheet name="Easton" sheetId="7" r:id="rId21"/>
    <sheet name="Hadley" sheetId="2" r:id="rId22"/>
    <sheet name="Jericho" sheetId="28" r:id="rId23"/>
    <sheet name="Jesseman" sheetId="17" r:id="rId24"/>
    <sheet name="Lafayette" sheetId="9" r:id="rId25"/>
    <sheet name="Lovers Lane" sheetId="11" r:id="rId26"/>
    <sheet name="Pearl Lake" sheetId="6" r:id="rId27"/>
    <sheet name="Pecketts Crossing" sheetId="18" r:id="rId28"/>
    <sheet name="St Pond" sheetId="3" r:id="rId29"/>
    <sheet name="Sunset Hill" sheetId="14" r:id="rId30"/>
    <sheet name="Toad Hill" sheetId="15" r:id="rId31"/>
    <sheet name="Valley Vista" sheetId="23" r:id="rId32"/>
  </sheets>
  <definedNames>
    <definedName name="_xlnm.Print_Area" localSheetId="0">Definitions!$A$1:$G$21</definedName>
    <definedName name="_xlnm.Print_Area" localSheetId="12">Summary!$A$26:$N$49</definedName>
    <definedName name="_xlnm.Print_Area" localSheetId="2">'Worst 2015'!#REF!</definedName>
  </definedNames>
  <calcPr calcId="191029" calcMode="autoNoTable" iterate="1" iterateCount="1" iterateDelta="0"/>
</workbook>
</file>

<file path=xl/calcChain.xml><?xml version="1.0" encoding="utf-8"?>
<calcChain xmlns="http://schemas.openxmlformats.org/spreadsheetml/2006/main">
  <c r="P55" i="34" l="1"/>
  <c r="J60" i="35"/>
  <c r="I70" i="35"/>
  <c r="H70" i="35"/>
  <c r="G70" i="35"/>
  <c r="F70" i="35"/>
  <c r="E70" i="35"/>
  <c r="D70" i="35"/>
  <c r="C70" i="35"/>
  <c r="J36" i="35"/>
  <c r="J35" i="35"/>
  <c r="J34" i="35"/>
  <c r="J33" i="35"/>
  <c r="I80" i="35"/>
  <c r="H80" i="35"/>
  <c r="G80" i="35"/>
  <c r="F80" i="35"/>
  <c r="E80" i="35"/>
  <c r="D80" i="35"/>
  <c r="C80" i="35"/>
  <c r="I81" i="35"/>
  <c r="H81" i="35"/>
  <c r="G81" i="35"/>
  <c r="F81" i="35"/>
  <c r="E81" i="35"/>
  <c r="D81" i="35"/>
  <c r="C81" i="35"/>
  <c r="I79" i="35"/>
  <c r="H79" i="35"/>
  <c r="G79" i="35"/>
  <c r="F79" i="35"/>
  <c r="E79" i="35"/>
  <c r="D79" i="35"/>
  <c r="C79" i="35"/>
  <c r="I78" i="35"/>
  <c r="H78" i="35"/>
  <c r="G78" i="35"/>
  <c r="F78" i="35"/>
  <c r="E78" i="35"/>
  <c r="D78" i="35"/>
  <c r="C78" i="35"/>
  <c r="I77" i="35"/>
  <c r="H77" i="35"/>
  <c r="G77" i="35"/>
  <c r="F77" i="35"/>
  <c r="E77" i="35"/>
  <c r="D77" i="35"/>
  <c r="C77" i="35"/>
  <c r="D74" i="35"/>
  <c r="E74" i="35"/>
  <c r="F74" i="35"/>
  <c r="G74" i="35"/>
  <c r="H74" i="35"/>
  <c r="I74" i="35"/>
  <c r="D75" i="35"/>
  <c r="E75" i="35"/>
  <c r="F75" i="35"/>
  <c r="G75" i="35"/>
  <c r="H75" i="35"/>
  <c r="I75" i="35"/>
  <c r="D76" i="35"/>
  <c r="E76" i="35"/>
  <c r="F76" i="35"/>
  <c r="G76" i="35"/>
  <c r="H76" i="35"/>
  <c r="C75" i="35"/>
  <c r="J66" i="35"/>
  <c r="J68" i="35"/>
  <c r="J64" i="35"/>
  <c r="J63" i="35"/>
  <c r="J80" i="35" s="1"/>
  <c r="J61" i="35"/>
  <c r="J55" i="35"/>
  <c r="J54" i="35"/>
  <c r="J53" i="35"/>
  <c r="J57" i="35"/>
  <c r="J58" i="35"/>
  <c r="J51" i="35"/>
  <c r="J50" i="35"/>
  <c r="J49" i="35"/>
  <c r="J48" i="35"/>
  <c r="J47" i="35"/>
  <c r="J46" i="35"/>
  <c r="J45" i="35"/>
  <c r="J44" i="35"/>
  <c r="J43" i="35"/>
  <c r="J41" i="35"/>
  <c r="J40" i="35"/>
  <c r="J39" i="35"/>
  <c r="J38" i="35"/>
  <c r="J31" i="35"/>
  <c r="J30" i="35"/>
  <c r="J29" i="35"/>
  <c r="J28" i="35"/>
  <c r="J27" i="35"/>
  <c r="J26" i="35"/>
  <c r="J24" i="35"/>
  <c r="J22" i="35"/>
  <c r="J21" i="35"/>
  <c r="J20" i="35"/>
  <c r="J19" i="35"/>
  <c r="J17" i="35"/>
  <c r="J16" i="35"/>
  <c r="J15" i="35"/>
  <c r="C76" i="35"/>
  <c r="H71" i="35"/>
  <c r="G71" i="35"/>
  <c r="F71" i="35"/>
  <c r="E71" i="35"/>
  <c r="D71" i="35"/>
  <c r="B70" i="35"/>
  <c r="H10" i="23"/>
  <c r="H11" i="23"/>
  <c r="K11" i="23"/>
  <c r="K10" i="23"/>
  <c r="K9" i="23"/>
  <c r="K8" i="23"/>
  <c r="K7" i="23"/>
  <c r="L11" i="15"/>
  <c r="L10" i="15"/>
  <c r="L9" i="15"/>
  <c r="L8" i="15"/>
  <c r="L7" i="15"/>
  <c r="L16" i="14"/>
  <c r="L15" i="14"/>
  <c r="L14" i="14"/>
  <c r="L13" i="14"/>
  <c r="L12" i="14"/>
  <c r="L11" i="14"/>
  <c r="L10" i="14"/>
  <c r="L9" i="14"/>
  <c r="L8" i="14"/>
  <c r="L7" i="14"/>
  <c r="L30" i="3"/>
  <c r="L29" i="3"/>
  <c r="L28" i="3"/>
  <c r="L27" i="3"/>
  <c r="L26" i="3"/>
  <c r="L25" i="3"/>
  <c r="L24" i="3"/>
  <c r="L23" i="3"/>
  <c r="L22" i="3"/>
  <c r="L21" i="3"/>
  <c r="L20" i="3"/>
  <c r="L19" i="3"/>
  <c r="L18" i="3"/>
  <c r="L17" i="3"/>
  <c r="L16" i="3"/>
  <c r="L15" i="3"/>
  <c r="L14" i="3"/>
  <c r="L13" i="3"/>
  <c r="L12" i="3"/>
  <c r="L11" i="3"/>
  <c r="L10" i="3"/>
  <c r="L9" i="3"/>
  <c r="L8" i="3"/>
  <c r="L7" i="3"/>
  <c r="K10" i="18"/>
  <c r="K9" i="18"/>
  <c r="K8" i="18"/>
  <c r="K7" i="18"/>
  <c r="M25" i="6"/>
  <c r="M24" i="6"/>
  <c r="M23" i="6"/>
  <c r="M22" i="6"/>
  <c r="M21" i="6"/>
  <c r="M20" i="6"/>
  <c r="M19" i="6"/>
  <c r="M18" i="6"/>
  <c r="M17" i="6"/>
  <c r="M16" i="6"/>
  <c r="M15" i="6"/>
  <c r="M14" i="6"/>
  <c r="M13" i="6"/>
  <c r="M12" i="6"/>
  <c r="M11" i="6"/>
  <c r="M10" i="6"/>
  <c r="M9" i="6"/>
  <c r="M8" i="6"/>
  <c r="M7" i="6"/>
  <c r="M23" i="11"/>
  <c r="M22" i="11"/>
  <c r="M21" i="11"/>
  <c r="M20" i="11"/>
  <c r="M19" i="11"/>
  <c r="M18" i="11"/>
  <c r="M17" i="11"/>
  <c r="M16" i="11"/>
  <c r="M15" i="11"/>
  <c r="M14" i="11"/>
  <c r="M13" i="11"/>
  <c r="M12" i="11"/>
  <c r="M11" i="11"/>
  <c r="M10" i="11"/>
  <c r="M9" i="11"/>
  <c r="M8" i="11"/>
  <c r="M7" i="11"/>
  <c r="L25" i="9"/>
  <c r="L24" i="9"/>
  <c r="L23" i="9"/>
  <c r="L22" i="9"/>
  <c r="L21" i="9"/>
  <c r="L20" i="9"/>
  <c r="L19" i="9"/>
  <c r="L18" i="9"/>
  <c r="L17" i="9"/>
  <c r="L16" i="9"/>
  <c r="L15" i="9"/>
  <c r="L14" i="9"/>
  <c r="L13" i="9"/>
  <c r="L12" i="9"/>
  <c r="L11" i="9"/>
  <c r="L10" i="9"/>
  <c r="L9" i="9"/>
  <c r="L8" i="9"/>
  <c r="L7" i="9"/>
  <c r="L16" i="17"/>
  <c r="L15" i="17"/>
  <c r="L14" i="17"/>
  <c r="L13" i="17"/>
  <c r="L12" i="17"/>
  <c r="L11" i="17"/>
  <c r="L10" i="17"/>
  <c r="L9" i="17"/>
  <c r="L8" i="17"/>
  <c r="L7" i="17"/>
  <c r="L14" i="28"/>
  <c r="L13" i="28"/>
  <c r="L12" i="28"/>
  <c r="L11" i="28"/>
  <c r="L10" i="28"/>
  <c r="L9" i="28"/>
  <c r="L8" i="28"/>
  <c r="L7" i="28"/>
  <c r="M24" i="2"/>
  <c r="M23" i="2"/>
  <c r="M22" i="2"/>
  <c r="M21" i="2"/>
  <c r="M20" i="2"/>
  <c r="M19" i="2"/>
  <c r="M18" i="2"/>
  <c r="M17" i="2"/>
  <c r="M16" i="2"/>
  <c r="M15" i="2"/>
  <c r="M14" i="2"/>
  <c r="M13" i="2"/>
  <c r="M12" i="2"/>
  <c r="M11" i="2"/>
  <c r="M10" i="2"/>
  <c r="M9" i="2"/>
  <c r="M8" i="2"/>
  <c r="M7" i="2"/>
  <c r="M19" i="8"/>
  <c r="M24" i="1"/>
  <c r="M23" i="1"/>
  <c r="M22" i="1"/>
  <c r="M21" i="1"/>
  <c r="M20" i="1"/>
  <c r="M19" i="1"/>
  <c r="M18" i="1"/>
  <c r="M17" i="1"/>
  <c r="M16" i="1"/>
  <c r="M15" i="1"/>
  <c r="M14" i="1"/>
  <c r="M13" i="1"/>
  <c r="M12" i="1"/>
  <c r="M11" i="1"/>
  <c r="M10" i="1"/>
  <c r="M9" i="1"/>
  <c r="M8" i="1"/>
  <c r="M7" i="1"/>
  <c r="L18" i="10"/>
  <c r="L17" i="10"/>
  <c r="L16" i="10"/>
  <c r="L15" i="10"/>
  <c r="L14" i="10"/>
  <c r="L13" i="10"/>
  <c r="L12" i="10"/>
  <c r="L11" i="10"/>
  <c r="L10" i="10"/>
  <c r="L9" i="10"/>
  <c r="L8" i="10"/>
  <c r="L13" i="13"/>
  <c r="L12" i="13"/>
  <c r="L11" i="13"/>
  <c r="L10" i="13"/>
  <c r="L9" i="13"/>
  <c r="L8" i="13"/>
  <c r="L7" i="13"/>
  <c r="L28" i="19"/>
  <c r="L27" i="19"/>
  <c r="L26" i="19"/>
  <c r="L25" i="19"/>
  <c r="L24" i="19"/>
  <c r="L10" i="19"/>
  <c r="L9" i="19"/>
  <c r="L8" i="19"/>
  <c r="L7" i="19"/>
  <c r="L23" i="12"/>
  <c r="L22" i="12"/>
  <c r="L21" i="12"/>
  <c r="L20" i="12"/>
  <c r="L19" i="12"/>
  <c r="L18" i="12"/>
  <c r="L17" i="12"/>
  <c r="L12" i="12"/>
  <c r="L11" i="12"/>
  <c r="L10" i="12"/>
  <c r="L9" i="12"/>
  <c r="L8" i="12"/>
  <c r="L7" i="12"/>
  <c r="M20" i="8"/>
  <c r="M18" i="8"/>
  <c r="M17" i="8"/>
  <c r="M16" i="8"/>
  <c r="M15" i="8"/>
  <c r="M14" i="8"/>
  <c r="M13" i="8"/>
  <c r="M12" i="8"/>
  <c r="M11" i="8"/>
  <c r="M10" i="8"/>
  <c r="M9" i="8"/>
  <c r="M8" i="8"/>
  <c r="I63" i="34"/>
  <c r="H63" i="34"/>
  <c r="G63" i="34"/>
  <c r="F63" i="34"/>
  <c r="E63" i="34"/>
  <c r="D63" i="34"/>
  <c r="C63" i="34"/>
  <c r="I62" i="34"/>
  <c r="H62" i="34"/>
  <c r="G62" i="34"/>
  <c r="F62" i="34"/>
  <c r="E62" i="34"/>
  <c r="D62" i="34"/>
  <c r="D64" i="34"/>
  <c r="C62" i="34"/>
  <c r="J53" i="34"/>
  <c r="J51" i="34"/>
  <c r="J50" i="34"/>
  <c r="J49" i="34"/>
  <c r="J48" i="34"/>
  <c r="J46" i="34"/>
  <c r="J45" i="34"/>
  <c r="J43" i="34"/>
  <c r="J42" i="34"/>
  <c r="J41" i="34"/>
  <c r="J40" i="34"/>
  <c r="J39" i="34"/>
  <c r="J37" i="34"/>
  <c r="J36" i="34"/>
  <c r="J35" i="34"/>
  <c r="J33" i="34"/>
  <c r="J32" i="34"/>
  <c r="J31" i="34"/>
  <c r="J30" i="34"/>
  <c r="J28" i="34"/>
  <c r="J27" i="34"/>
  <c r="J26" i="34"/>
  <c r="J25" i="34"/>
  <c r="J24" i="34"/>
  <c r="J22" i="34"/>
  <c r="J21" i="34"/>
  <c r="J20" i="34"/>
  <c r="J19" i="34"/>
  <c r="J70" i="35" l="1"/>
  <c r="J81" i="35"/>
  <c r="J74" i="35"/>
  <c r="J78" i="35"/>
  <c r="J76" i="35"/>
  <c r="J75" i="35"/>
  <c r="I76" i="35"/>
  <c r="J79" i="35"/>
  <c r="J77" i="35"/>
  <c r="I71" i="35"/>
  <c r="C82" i="35"/>
  <c r="J71" i="35"/>
  <c r="J63" i="34"/>
  <c r="J62" i="34"/>
  <c r="I65" i="34"/>
  <c r="H65" i="34"/>
  <c r="G65" i="34"/>
  <c r="F65" i="34"/>
  <c r="E65" i="34"/>
  <c r="D65" i="34"/>
  <c r="C65" i="34"/>
  <c r="I64" i="34"/>
  <c r="H64" i="34"/>
  <c r="G64" i="34"/>
  <c r="F64" i="34"/>
  <c r="E64" i="34"/>
  <c r="C64" i="34"/>
  <c r="I61" i="34"/>
  <c r="H61" i="34"/>
  <c r="G61" i="34"/>
  <c r="F61" i="34"/>
  <c r="E61" i="34"/>
  <c r="D61" i="34"/>
  <c r="C61" i="34"/>
  <c r="I60" i="34"/>
  <c r="H60" i="34"/>
  <c r="G60" i="34"/>
  <c r="F60" i="34"/>
  <c r="E60" i="34"/>
  <c r="D60" i="34"/>
  <c r="C60" i="34"/>
  <c r="I59" i="34"/>
  <c r="H59" i="34"/>
  <c r="G59" i="34"/>
  <c r="F59" i="34"/>
  <c r="E59" i="34"/>
  <c r="D59" i="34"/>
  <c r="C59" i="34"/>
  <c r="I56" i="34"/>
  <c r="H56" i="34"/>
  <c r="G56" i="34"/>
  <c r="F56" i="34"/>
  <c r="E56" i="34"/>
  <c r="D56" i="34"/>
  <c r="I55" i="34"/>
  <c r="H55" i="34"/>
  <c r="G55" i="34"/>
  <c r="F55" i="34"/>
  <c r="E55" i="34"/>
  <c r="D55" i="34"/>
  <c r="B55" i="34"/>
  <c r="C55" i="34"/>
  <c r="J17" i="34"/>
  <c r="J16" i="34"/>
  <c r="J15" i="34"/>
  <c r="J55" i="34" l="1"/>
  <c r="J59" i="34"/>
  <c r="J56" i="34"/>
  <c r="C66" i="34"/>
  <c r="J60" i="34"/>
  <c r="J64" i="34"/>
  <c r="J65" i="34"/>
  <c r="J61" i="34"/>
  <c r="L24" i="1"/>
  <c r="N24" i="1" s="1"/>
  <c r="W24" i="1"/>
  <c r="I13" i="13" l="1"/>
  <c r="J12" i="33" l="1"/>
  <c r="H29" i="1"/>
  <c r="I83" i="33"/>
  <c r="H83" i="33"/>
  <c r="G83" i="33"/>
  <c r="F83" i="33"/>
  <c r="E83" i="33"/>
  <c r="D83" i="33"/>
  <c r="C83" i="33"/>
  <c r="I82" i="33"/>
  <c r="H82" i="33"/>
  <c r="G82" i="33"/>
  <c r="F82" i="33"/>
  <c r="E82" i="33"/>
  <c r="D82" i="33"/>
  <c r="C82" i="33"/>
  <c r="I81" i="33"/>
  <c r="H81" i="33"/>
  <c r="G81" i="33"/>
  <c r="F81" i="33"/>
  <c r="E81" i="33"/>
  <c r="D81" i="33"/>
  <c r="C81" i="33"/>
  <c r="I80" i="33"/>
  <c r="H80" i="33"/>
  <c r="G80" i="33"/>
  <c r="F80" i="33"/>
  <c r="E80" i="33"/>
  <c r="D80" i="33"/>
  <c r="C80" i="33"/>
  <c r="I79" i="33"/>
  <c r="H79" i="33"/>
  <c r="G79" i="33"/>
  <c r="F79" i="33"/>
  <c r="E79" i="33"/>
  <c r="D79" i="33"/>
  <c r="C79" i="33"/>
  <c r="I78" i="33"/>
  <c r="H78" i="33"/>
  <c r="G78" i="33"/>
  <c r="F78" i="33"/>
  <c r="E78" i="33"/>
  <c r="D78" i="33"/>
  <c r="C78" i="33"/>
  <c r="I77" i="33"/>
  <c r="H77" i="33"/>
  <c r="G77" i="33"/>
  <c r="F77" i="33"/>
  <c r="E77" i="33"/>
  <c r="D77" i="33"/>
  <c r="C77" i="33"/>
  <c r="I75" i="33"/>
  <c r="H75" i="33"/>
  <c r="G75" i="33"/>
  <c r="F75" i="33"/>
  <c r="E75" i="33"/>
  <c r="D75" i="33"/>
  <c r="I74" i="33"/>
  <c r="H74" i="33"/>
  <c r="G74" i="33"/>
  <c r="F74" i="33"/>
  <c r="E74" i="33"/>
  <c r="D74" i="33"/>
  <c r="B74" i="33"/>
  <c r="J69" i="33"/>
  <c r="C69" i="33"/>
  <c r="C74" i="33" s="1"/>
  <c r="J67" i="33"/>
  <c r="J65" i="33"/>
  <c r="J64" i="33"/>
  <c r="J63" i="33"/>
  <c r="J83" i="33" s="1"/>
  <c r="J60" i="33"/>
  <c r="J59" i="33"/>
  <c r="J57" i="33"/>
  <c r="J55" i="33"/>
  <c r="J54" i="33"/>
  <c r="J53" i="33"/>
  <c r="J52" i="33"/>
  <c r="J51" i="33"/>
  <c r="J49" i="33"/>
  <c r="J48" i="33"/>
  <c r="J47" i="33"/>
  <c r="J46" i="33"/>
  <c r="J45" i="33"/>
  <c r="J44" i="33"/>
  <c r="J42" i="33"/>
  <c r="J41" i="33"/>
  <c r="J40" i="33"/>
  <c r="J39" i="33"/>
  <c r="J38" i="33"/>
  <c r="J37" i="33"/>
  <c r="J36" i="33"/>
  <c r="J35" i="33"/>
  <c r="J34" i="33"/>
  <c r="J33" i="33"/>
  <c r="J32" i="33"/>
  <c r="J31" i="33"/>
  <c r="J29" i="33"/>
  <c r="J28" i="33"/>
  <c r="J27" i="33"/>
  <c r="J26" i="33"/>
  <c r="J25" i="33"/>
  <c r="J24" i="33"/>
  <c r="J22" i="33"/>
  <c r="J21" i="33"/>
  <c r="J20" i="33"/>
  <c r="J19" i="33"/>
  <c r="J17" i="33"/>
  <c r="J16" i="33"/>
  <c r="J15" i="33"/>
  <c r="J14" i="33"/>
  <c r="J77" i="33" l="1"/>
  <c r="J78" i="33"/>
  <c r="J74" i="33"/>
  <c r="J79" i="33"/>
  <c r="J80" i="33"/>
  <c r="J81" i="33"/>
  <c r="J82" i="33"/>
  <c r="C85" i="33"/>
  <c r="J75" i="33"/>
  <c r="I95" i="32"/>
  <c r="H95" i="32"/>
  <c r="G95" i="32"/>
  <c r="F95" i="32"/>
  <c r="E95" i="32"/>
  <c r="D95" i="32"/>
  <c r="C95" i="32"/>
  <c r="J94" i="32"/>
  <c r="I94" i="32"/>
  <c r="H94" i="32"/>
  <c r="G94" i="32"/>
  <c r="F94" i="32"/>
  <c r="E94" i="32"/>
  <c r="D94" i="32"/>
  <c r="C94" i="32"/>
  <c r="J93" i="32"/>
  <c r="I93" i="32"/>
  <c r="H93" i="32"/>
  <c r="G93" i="32"/>
  <c r="F93" i="32"/>
  <c r="E93" i="32"/>
  <c r="D93" i="32"/>
  <c r="C93" i="32"/>
  <c r="J92" i="32"/>
  <c r="I92" i="32"/>
  <c r="H92" i="32"/>
  <c r="G92" i="32"/>
  <c r="F92" i="32"/>
  <c r="E92" i="32"/>
  <c r="D92" i="32"/>
  <c r="C92" i="32"/>
  <c r="J97" i="32"/>
  <c r="I97" i="32"/>
  <c r="H97" i="32"/>
  <c r="G97" i="32"/>
  <c r="F97" i="32"/>
  <c r="E97" i="32"/>
  <c r="D97" i="32"/>
  <c r="I96" i="32"/>
  <c r="H96" i="32"/>
  <c r="G96" i="32"/>
  <c r="F96" i="32"/>
  <c r="E96" i="32"/>
  <c r="D96" i="32"/>
  <c r="I90" i="32"/>
  <c r="H90" i="32"/>
  <c r="G90" i="32"/>
  <c r="F90" i="32"/>
  <c r="E90" i="32"/>
  <c r="D90" i="32"/>
  <c r="I89" i="32"/>
  <c r="H89" i="32"/>
  <c r="G89" i="32"/>
  <c r="F89" i="32"/>
  <c r="E89" i="32"/>
  <c r="D89" i="32"/>
  <c r="B89" i="32"/>
  <c r="J84" i="32"/>
  <c r="C84" i="32"/>
  <c r="J82" i="32"/>
  <c r="C82" i="32"/>
  <c r="C89" i="32" s="1"/>
  <c r="C98" i="32" s="1"/>
  <c r="J81" i="32"/>
  <c r="J79" i="32"/>
  <c r="J78" i="32"/>
  <c r="J77" i="32"/>
  <c r="J76" i="32"/>
  <c r="J75" i="32"/>
  <c r="J74" i="32"/>
  <c r="J73" i="32"/>
  <c r="J72" i="32"/>
  <c r="J71" i="32"/>
  <c r="J96" i="32" s="1"/>
  <c r="I7" i="11"/>
  <c r="A8" i="11"/>
  <c r="A9" i="11" s="1"/>
  <c r="I8" i="11"/>
  <c r="I9" i="11"/>
  <c r="I25" i="9"/>
  <c r="J57" i="32"/>
  <c r="J56" i="32"/>
  <c r="J55" i="32"/>
  <c r="J54" i="32"/>
  <c r="J53" i="32"/>
  <c r="J52" i="32"/>
  <c r="J51" i="32"/>
  <c r="J50" i="32"/>
  <c r="J49" i="32"/>
  <c r="J95" i="32" s="1"/>
  <c r="J12" i="32"/>
  <c r="J11" i="32"/>
  <c r="I17" i="11"/>
  <c r="J89" i="32" l="1"/>
  <c r="J90" i="32"/>
  <c r="L20" i="8"/>
  <c r="N20" i="8" s="1"/>
  <c r="I20" i="8"/>
  <c r="P20" i="8" s="1"/>
  <c r="K7" i="13"/>
  <c r="Q20" i="8" l="1"/>
  <c r="R20" i="8" s="1"/>
  <c r="S20" i="8" s="1"/>
  <c r="T20" i="8" s="1"/>
  <c r="M7" i="13"/>
  <c r="I16" i="17"/>
  <c r="I15" i="17"/>
  <c r="I14" i="17"/>
  <c r="I13" i="17"/>
  <c r="I12" i="17"/>
  <c r="I10" i="17"/>
  <c r="I8" i="17"/>
  <c r="I7" i="17"/>
  <c r="I49" i="7" l="1"/>
  <c r="O49" i="7" s="1"/>
  <c r="K49" i="7"/>
  <c r="L49" i="7"/>
  <c r="W49" i="7"/>
  <c r="A50" i="7"/>
  <c r="A51" i="7" s="1"/>
  <c r="A52" i="7" s="1"/>
  <c r="A53" i="7" s="1"/>
  <c r="A54" i="7" s="1"/>
  <c r="A55" i="7" s="1"/>
  <c r="A56" i="7" s="1"/>
  <c r="A57" i="7" s="1"/>
  <c r="A58" i="7" s="1"/>
  <c r="A59" i="7" s="1"/>
  <c r="A60" i="7" s="1"/>
  <c r="A61" i="7" s="1"/>
  <c r="A62" i="7" s="1"/>
  <c r="A63" i="7" s="1"/>
  <c r="A64" i="7" s="1"/>
  <c r="A65" i="7" s="1"/>
  <c r="A66" i="7" s="1"/>
  <c r="A67" i="7" s="1"/>
  <c r="A68" i="7" s="1"/>
  <c r="A69" i="7" s="1"/>
  <c r="I50" i="7"/>
  <c r="O50" i="7" s="1"/>
  <c r="K50" i="7"/>
  <c r="L50" i="7"/>
  <c r="W50" i="7"/>
  <c r="I51" i="7"/>
  <c r="O51" i="7" s="1"/>
  <c r="K51" i="7"/>
  <c r="L51" i="7"/>
  <c r="W51" i="7"/>
  <c r="I52" i="7"/>
  <c r="O52" i="7" s="1"/>
  <c r="K52" i="7"/>
  <c r="L52" i="7"/>
  <c r="W52" i="7"/>
  <c r="I53" i="7"/>
  <c r="O53" i="7" s="1"/>
  <c r="K53" i="7"/>
  <c r="L53" i="7"/>
  <c r="W53" i="7"/>
  <c r="I54" i="7"/>
  <c r="O54" i="7" s="1"/>
  <c r="K54" i="7"/>
  <c r="M54" i="7" s="1"/>
  <c r="L54" i="7"/>
  <c r="W54" i="7"/>
  <c r="I55" i="7"/>
  <c r="O55" i="7" s="1"/>
  <c r="K55" i="7"/>
  <c r="L55" i="7"/>
  <c r="W55" i="7"/>
  <c r="I56" i="7"/>
  <c r="K56" i="7"/>
  <c r="L56" i="7"/>
  <c r="W56" i="7"/>
  <c r="I57" i="7"/>
  <c r="K57" i="7"/>
  <c r="L57" i="7"/>
  <c r="O57" i="7"/>
  <c r="P57" i="7"/>
  <c r="W57" i="7"/>
  <c r="I58" i="7"/>
  <c r="K58" i="7"/>
  <c r="L58" i="7"/>
  <c r="O58" i="7"/>
  <c r="P58" i="7"/>
  <c r="W58" i="7"/>
  <c r="I59" i="7"/>
  <c r="K59" i="7"/>
  <c r="L59" i="7"/>
  <c r="W59" i="7"/>
  <c r="I60" i="7"/>
  <c r="O60" i="7" s="1"/>
  <c r="P60" i="7" s="1"/>
  <c r="K60" i="7"/>
  <c r="M60" i="7" s="1"/>
  <c r="L60" i="7"/>
  <c r="W60" i="7"/>
  <c r="I61" i="7"/>
  <c r="O61" i="7" s="1"/>
  <c r="K61" i="7"/>
  <c r="L61" i="7"/>
  <c r="W61" i="7"/>
  <c r="I62" i="7"/>
  <c r="O62" i="7" s="1"/>
  <c r="K62" i="7"/>
  <c r="M62" i="7" s="1"/>
  <c r="L62" i="7"/>
  <c r="W62" i="7"/>
  <c r="I63" i="7"/>
  <c r="O63" i="7" s="1"/>
  <c r="K63" i="7"/>
  <c r="L63" i="7"/>
  <c r="W63" i="7"/>
  <c r="I64" i="7"/>
  <c r="K64" i="7"/>
  <c r="L64" i="7"/>
  <c r="W64" i="7"/>
  <c r="I65" i="7"/>
  <c r="K65" i="7"/>
  <c r="L65" i="7"/>
  <c r="M65" i="7" s="1"/>
  <c r="O65" i="7"/>
  <c r="P65" i="7" s="1"/>
  <c r="W65" i="7"/>
  <c r="I66" i="7"/>
  <c r="K66" i="7"/>
  <c r="L66" i="7"/>
  <c r="M66" i="7" s="1"/>
  <c r="O66" i="7"/>
  <c r="P66" i="7"/>
  <c r="W66" i="7"/>
  <c r="I67" i="7"/>
  <c r="O67" i="7" s="1"/>
  <c r="K67" i="7"/>
  <c r="L67" i="7"/>
  <c r="W67" i="7"/>
  <c r="I68" i="7"/>
  <c r="O68" i="7" s="1"/>
  <c r="P68" i="7" s="1"/>
  <c r="K68" i="7"/>
  <c r="L68" i="7"/>
  <c r="W68" i="7"/>
  <c r="I69" i="7"/>
  <c r="O69" i="7" s="1"/>
  <c r="K69" i="7"/>
  <c r="L69" i="7"/>
  <c r="W69" i="7"/>
  <c r="K70" i="7"/>
  <c r="L70" i="7"/>
  <c r="O70" i="7"/>
  <c r="P70" i="7" s="1"/>
  <c r="I71" i="7"/>
  <c r="O71" i="7" s="1"/>
  <c r="K71" i="7"/>
  <c r="L71" i="7"/>
  <c r="M71" i="7" s="1"/>
  <c r="W71" i="7"/>
  <c r="A72" i="7"/>
  <c r="A73" i="7" s="1"/>
  <c r="A74" i="7" s="1"/>
  <c r="A75" i="7" s="1"/>
  <c r="I72" i="7"/>
  <c r="K72" i="7"/>
  <c r="L72" i="7"/>
  <c r="W72" i="7"/>
  <c r="I73" i="7"/>
  <c r="O73" i="7" s="1"/>
  <c r="K73" i="7"/>
  <c r="L73" i="7"/>
  <c r="M73" i="7" s="1"/>
  <c r="W73" i="7"/>
  <c r="I74" i="7"/>
  <c r="K74" i="7"/>
  <c r="L74" i="7"/>
  <c r="W74" i="7"/>
  <c r="I75" i="7"/>
  <c r="O75" i="7" s="1"/>
  <c r="K75" i="7"/>
  <c r="L75" i="7"/>
  <c r="M75" i="7" s="1"/>
  <c r="W75" i="7"/>
  <c r="H77" i="7"/>
  <c r="U77" i="7"/>
  <c r="V77" i="7"/>
  <c r="X77" i="7"/>
  <c r="H78" i="7"/>
  <c r="V78" i="7"/>
  <c r="X78" i="7"/>
  <c r="H79" i="7"/>
  <c r="V79" i="7"/>
  <c r="X79" i="7"/>
  <c r="M68" i="7" l="1"/>
  <c r="Y71" i="7"/>
  <c r="W79" i="7"/>
  <c r="P63" i="7"/>
  <c r="M57" i="7"/>
  <c r="P55" i="7"/>
  <c r="P67" i="7"/>
  <c r="P59" i="7"/>
  <c r="M69" i="7"/>
  <c r="O59" i="7"/>
  <c r="L77" i="7"/>
  <c r="M74" i="7"/>
  <c r="O64" i="7"/>
  <c r="P64" i="7" s="1"/>
  <c r="O56" i="7"/>
  <c r="P56" i="7" s="1"/>
  <c r="M70" i="7"/>
  <c r="M64" i="7"/>
  <c r="M56" i="7"/>
  <c r="Y52" i="7"/>
  <c r="Y51" i="7"/>
  <c r="Y50" i="7"/>
  <c r="Y49" i="7"/>
  <c r="Y75" i="7"/>
  <c r="I78" i="7"/>
  <c r="P69" i="7"/>
  <c r="Q69" i="7" s="1"/>
  <c r="R69" i="7" s="1"/>
  <c r="M67" i="7"/>
  <c r="P61" i="7"/>
  <c r="M58" i="7"/>
  <c r="P53" i="7"/>
  <c r="Q53" i="7" s="1"/>
  <c r="R53" i="7" s="1"/>
  <c r="S53" i="7" s="1"/>
  <c r="P52" i="7"/>
  <c r="Q52" i="7" s="1"/>
  <c r="P51" i="7"/>
  <c r="Q51" i="7" s="1"/>
  <c r="R51" i="7" s="1"/>
  <c r="S51" i="7" s="1"/>
  <c r="P50" i="7"/>
  <c r="P49" i="7"/>
  <c r="Q49" i="7" s="1"/>
  <c r="M55" i="7"/>
  <c r="I77" i="7"/>
  <c r="M72" i="7"/>
  <c r="Q66" i="7"/>
  <c r="R66" i="7" s="1"/>
  <c r="S66" i="7" s="1"/>
  <c r="P62" i="7"/>
  <c r="Q62" i="7" s="1"/>
  <c r="R62" i="7" s="1"/>
  <c r="S62" i="7" s="1"/>
  <c r="M59" i="7"/>
  <c r="P54" i="7"/>
  <c r="Q54" i="7" s="1"/>
  <c r="M63" i="7"/>
  <c r="Q68" i="7"/>
  <c r="R68" i="7" s="1"/>
  <c r="M61" i="7"/>
  <c r="M53" i="7"/>
  <c r="M52" i="7"/>
  <c r="M51" i="7"/>
  <c r="M50" i="7"/>
  <c r="Y73" i="7"/>
  <c r="Q58" i="7"/>
  <c r="R58" i="7" s="1"/>
  <c r="P75" i="7"/>
  <c r="Y72" i="7"/>
  <c r="O72" i="7"/>
  <c r="P71" i="7"/>
  <c r="Q71" i="7" s="1"/>
  <c r="I79" i="7"/>
  <c r="Q67" i="7"/>
  <c r="R67" i="7" s="1"/>
  <c r="S67" i="7" s="1"/>
  <c r="Q63" i="7"/>
  <c r="Q59" i="7"/>
  <c r="Q55" i="7"/>
  <c r="R55" i="7" s="1"/>
  <c r="S55" i="7" s="1"/>
  <c r="Q60" i="7"/>
  <c r="W78" i="7"/>
  <c r="W77" i="7"/>
  <c r="K77" i="7"/>
  <c r="Y74" i="7"/>
  <c r="O74" i="7"/>
  <c r="P74" i="7" s="1"/>
  <c r="P73" i="7"/>
  <c r="Q73" i="7" s="1"/>
  <c r="R73" i="7" s="1"/>
  <c r="Q70" i="7"/>
  <c r="R70" i="7" s="1"/>
  <c r="S68" i="7"/>
  <c r="Q65" i="7"/>
  <c r="R65" i="7" s="1"/>
  <c r="S65" i="7" s="1"/>
  <c r="Q61" i="7"/>
  <c r="Q57" i="7"/>
  <c r="Q50" i="7"/>
  <c r="M49" i="7"/>
  <c r="Y69" i="7"/>
  <c r="Y68" i="7"/>
  <c r="Y67" i="7"/>
  <c r="Y66" i="7"/>
  <c r="Y65" i="7"/>
  <c r="Y64" i="7"/>
  <c r="Y63" i="7"/>
  <c r="Y62" i="7"/>
  <c r="Y61" i="7"/>
  <c r="Y60" i="7"/>
  <c r="Y59" i="7"/>
  <c r="Y58" i="7"/>
  <c r="Y57" i="7"/>
  <c r="Y56" i="7"/>
  <c r="Y55" i="7"/>
  <c r="Y54" i="7"/>
  <c r="Y53" i="7"/>
  <c r="L33" i="7"/>
  <c r="L32" i="7"/>
  <c r="L31" i="7"/>
  <c r="L30" i="7"/>
  <c r="L29" i="7"/>
  <c r="L28" i="7"/>
  <c r="L27" i="7"/>
  <c r="L26" i="7"/>
  <c r="L25" i="7"/>
  <c r="L24" i="7"/>
  <c r="L23" i="7"/>
  <c r="L22" i="7"/>
  <c r="L21" i="7"/>
  <c r="L20" i="7"/>
  <c r="L19" i="7"/>
  <c r="L18" i="7"/>
  <c r="L17" i="7"/>
  <c r="L16" i="7"/>
  <c r="L14" i="7"/>
  <c r="L13" i="7"/>
  <c r="L12" i="7"/>
  <c r="L11" i="7"/>
  <c r="L10" i="7"/>
  <c r="L9" i="7"/>
  <c r="L8" i="7"/>
  <c r="L7" i="7"/>
  <c r="L15" i="7"/>
  <c r="J34" i="29"/>
  <c r="J33" i="29"/>
  <c r="J32" i="29"/>
  <c r="J31" i="29"/>
  <c r="J30" i="29"/>
  <c r="J29" i="29"/>
  <c r="J28" i="29"/>
  <c r="J27" i="29"/>
  <c r="J26" i="29"/>
  <c r="I36" i="29"/>
  <c r="J16" i="29"/>
  <c r="J21" i="29"/>
  <c r="J20" i="29"/>
  <c r="J19" i="29"/>
  <c r="J18" i="29"/>
  <c r="J23" i="29"/>
  <c r="J14" i="29"/>
  <c r="J13" i="29"/>
  <c r="J12" i="29"/>
  <c r="H37" i="29"/>
  <c r="G37" i="29"/>
  <c r="F37" i="29"/>
  <c r="E37" i="29"/>
  <c r="D37" i="29"/>
  <c r="H36" i="29"/>
  <c r="G36" i="29"/>
  <c r="F36" i="29"/>
  <c r="E36" i="29"/>
  <c r="D36" i="29"/>
  <c r="B36" i="29"/>
  <c r="C13" i="29"/>
  <c r="C36" i="29" s="1"/>
  <c r="I14" i="28"/>
  <c r="O14" i="28" s="1"/>
  <c r="H66" i="5" s="1"/>
  <c r="I13" i="28"/>
  <c r="O13" i="28" s="1"/>
  <c r="K14" i="28"/>
  <c r="K13" i="28"/>
  <c r="K10" i="28"/>
  <c r="I10" i="28"/>
  <c r="O10" i="28" s="1"/>
  <c r="K9" i="28"/>
  <c r="I9" i="28"/>
  <c r="M8" i="28"/>
  <c r="K8" i="28"/>
  <c r="I8" i="28"/>
  <c r="O8" i="28" s="1"/>
  <c r="A8" i="28"/>
  <c r="A9" i="28" s="1"/>
  <c r="A10" i="28" s="1"/>
  <c r="M7" i="28"/>
  <c r="K7" i="28"/>
  <c r="I7" i="28"/>
  <c r="I4" i="11"/>
  <c r="I16" i="14"/>
  <c r="O16" i="14" s="1"/>
  <c r="K16" i="14"/>
  <c r="I4" i="9"/>
  <c r="M13" i="28" l="1"/>
  <c r="R56" i="7"/>
  <c r="S56" i="7" s="1"/>
  <c r="Q56" i="7"/>
  <c r="M14" i="28"/>
  <c r="R52" i="7"/>
  <c r="S52" i="7" s="1"/>
  <c r="Q64" i="7"/>
  <c r="R64" i="7" s="1"/>
  <c r="S64" i="7" s="1"/>
  <c r="R71" i="7"/>
  <c r="S71" i="7" s="1"/>
  <c r="R60" i="7"/>
  <c r="S60" i="7" s="1"/>
  <c r="M9" i="28"/>
  <c r="S58" i="7"/>
  <c r="M77" i="7"/>
  <c r="S63" i="7"/>
  <c r="Y79" i="7"/>
  <c r="M10" i="28"/>
  <c r="R50" i="7"/>
  <c r="S50" i="7" s="1"/>
  <c r="R63" i="7"/>
  <c r="R61" i="7"/>
  <c r="S61" i="7" s="1"/>
  <c r="R54" i="7"/>
  <c r="S54" i="7" s="1"/>
  <c r="Q75" i="7"/>
  <c r="R75" i="7" s="1"/>
  <c r="P14" i="28"/>
  <c r="Q14" i="28" s="1"/>
  <c r="M16" i="14"/>
  <c r="P16" i="14"/>
  <c r="Y77" i="7"/>
  <c r="Y78" i="7"/>
  <c r="R57" i="7"/>
  <c r="S57" i="7" s="1"/>
  <c r="S69" i="7"/>
  <c r="R59" i="7"/>
  <c r="S59" i="7" s="1"/>
  <c r="S73" i="7"/>
  <c r="S70" i="7"/>
  <c r="Q74" i="7"/>
  <c r="R49" i="7"/>
  <c r="O77" i="7"/>
  <c r="P72" i="7"/>
  <c r="P77" i="7" s="1"/>
  <c r="I37" i="29"/>
  <c r="J37" i="29"/>
  <c r="J36" i="29"/>
  <c r="P13" i="28"/>
  <c r="Q13" i="28" s="1"/>
  <c r="R13" i="28" s="1"/>
  <c r="P8" i="28"/>
  <c r="P10" i="28"/>
  <c r="O7" i="28"/>
  <c r="O9" i="28"/>
  <c r="K25" i="19"/>
  <c r="K24" i="19"/>
  <c r="I24" i="19"/>
  <c r="O24" i="19" s="1"/>
  <c r="I25" i="19"/>
  <c r="O25" i="19" s="1"/>
  <c r="S75" i="7" l="1"/>
  <c r="R14" i="28"/>
  <c r="S14" i="28" s="1"/>
  <c r="L66" i="5" s="1"/>
  <c r="S13" i="28"/>
  <c r="Q16" i="14"/>
  <c r="R16" i="14" s="1"/>
  <c r="S16" i="14" s="1"/>
  <c r="R74" i="7"/>
  <c r="S74" i="7" s="1"/>
  <c r="Q72" i="7"/>
  <c r="Q77" i="7" s="1"/>
  <c r="S49" i="7"/>
  <c r="P9" i="28"/>
  <c r="Q9" i="28" s="1"/>
  <c r="R9" i="28" s="1"/>
  <c r="S9" i="28" s="1"/>
  <c r="P7" i="28"/>
  <c r="Q7" i="28" s="1"/>
  <c r="R7" i="28" s="1"/>
  <c r="Q10" i="28"/>
  <c r="R10" i="28" s="1"/>
  <c r="S10" i="28" s="1"/>
  <c r="Q8" i="28"/>
  <c r="R8" i="28" s="1"/>
  <c r="M25" i="19"/>
  <c r="M24" i="19"/>
  <c r="P25" i="19"/>
  <c r="Q25" i="19" s="1"/>
  <c r="R25" i="19" s="1"/>
  <c r="P24" i="19"/>
  <c r="Q24" i="19" s="1"/>
  <c r="Z40" i="26"/>
  <c r="Y40" i="26"/>
  <c r="T39" i="26"/>
  <c r="S39" i="26"/>
  <c r="T40" i="26"/>
  <c r="S40" i="26"/>
  <c r="X39" i="26"/>
  <c r="W39" i="26"/>
  <c r="V39" i="26"/>
  <c r="R72" i="7" l="1"/>
  <c r="R77" i="7" s="1"/>
  <c r="S7" i="28"/>
  <c r="S8" i="28"/>
  <c r="S25" i="19"/>
  <c r="R24" i="19"/>
  <c r="S24" i="19" s="1"/>
  <c r="M42" i="27"/>
  <c r="L42" i="27"/>
  <c r="M41" i="27"/>
  <c r="L41" i="27"/>
  <c r="S72" i="7" l="1"/>
  <c r="S77" i="7" s="1"/>
  <c r="I41" i="27"/>
  <c r="H41" i="27"/>
  <c r="G41" i="27"/>
  <c r="F41" i="27"/>
  <c r="E41" i="27"/>
  <c r="D41" i="27"/>
  <c r="J39" i="27"/>
  <c r="J38" i="27"/>
  <c r="J37" i="27"/>
  <c r="J36" i="27"/>
  <c r="J35" i="27"/>
  <c r="J34" i="27"/>
  <c r="J33" i="27"/>
  <c r="J32" i="27"/>
  <c r="J30" i="27"/>
  <c r="J29" i="27"/>
  <c r="J28" i="27"/>
  <c r="J27" i="27"/>
  <c r="J25" i="27"/>
  <c r="J24" i="27"/>
  <c r="J22" i="27"/>
  <c r="J21" i="27"/>
  <c r="J20" i="27"/>
  <c r="J19" i="27"/>
  <c r="J18" i="27"/>
  <c r="J16" i="27"/>
  <c r="J14" i="27"/>
  <c r="J13" i="27"/>
  <c r="C13" i="27"/>
  <c r="J11" i="27"/>
  <c r="I42" i="27"/>
  <c r="H42" i="27"/>
  <c r="G42" i="27"/>
  <c r="F42" i="27"/>
  <c r="E42" i="27"/>
  <c r="D42" i="27"/>
  <c r="B41" i="27"/>
  <c r="H27" i="2"/>
  <c r="H27" i="1"/>
  <c r="J41" i="27" l="1"/>
  <c r="C41" i="27"/>
  <c r="O41" i="27"/>
  <c r="P41" i="27"/>
  <c r="J42" i="27"/>
  <c r="I25" i="6"/>
  <c r="I24" i="6"/>
  <c r="I23" i="6"/>
  <c r="I22" i="6"/>
  <c r="I21" i="6"/>
  <c r="I20" i="6"/>
  <c r="I19" i="6"/>
  <c r="I18" i="6"/>
  <c r="I7" i="13" l="1"/>
  <c r="L10" i="24"/>
  <c r="L9" i="24"/>
  <c r="L8" i="24"/>
  <c r="L7" i="24"/>
  <c r="Q39" i="26"/>
  <c r="P39" i="26"/>
  <c r="O39" i="26"/>
  <c r="M39" i="26"/>
  <c r="M40" i="26"/>
  <c r="L40" i="26"/>
  <c r="L39" i="26"/>
  <c r="J25" i="26"/>
  <c r="J26" i="26"/>
  <c r="J17" i="26"/>
  <c r="J32" i="26"/>
  <c r="J27" i="26"/>
  <c r="J30" i="26"/>
  <c r="J31" i="26"/>
  <c r="J29" i="26"/>
  <c r="H40" i="26"/>
  <c r="G40" i="26"/>
  <c r="J16" i="26"/>
  <c r="F40" i="26"/>
  <c r="E40" i="26"/>
  <c r="I39" i="26"/>
  <c r="C39" i="26"/>
  <c r="B39" i="26"/>
  <c r="J37" i="26"/>
  <c r="J35" i="26"/>
  <c r="J33" i="26"/>
  <c r="J28" i="26"/>
  <c r="J23" i="26"/>
  <c r="J22" i="26"/>
  <c r="J20" i="26"/>
  <c r="J19" i="26"/>
  <c r="J39" i="26" s="1"/>
  <c r="J15" i="26"/>
  <c r="O65" i="25"/>
  <c r="N65" i="25"/>
  <c r="M66" i="25"/>
  <c r="L66" i="25"/>
  <c r="M65" i="25"/>
  <c r="L65" i="25"/>
  <c r="J62" i="25"/>
  <c r="J44" i="25"/>
  <c r="AA44" i="25" s="1"/>
  <c r="J45" i="25"/>
  <c r="Q66" i="25"/>
  <c r="P66" i="25"/>
  <c r="I66" i="25"/>
  <c r="H66" i="25"/>
  <c r="G66" i="25"/>
  <c r="F66" i="25"/>
  <c r="E66" i="25"/>
  <c r="D66" i="25"/>
  <c r="V65" i="25"/>
  <c r="U65" i="25"/>
  <c r="T65" i="25"/>
  <c r="S65" i="25"/>
  <c r="R65" i="25"/>
  <c r="I65" i="25"/>
  <c r="H65" i="25"/>
  <c r="C65" i="25"/>
  <c r="B65" i="25"/>
  <c r="X63" i="25"/>
  <c r="Y63" i="25" s="1"/>
  <c r="W63" i="25"/>
  <c r="J63" i="25"/>
  <c r="X62" i="25"/>
  <c r="Y62" i="25" s="1"/>
  <c r="W62" i="25"/>
  <c r="X60" i="25"/>
  <c r="Y60" i="25" s="1"/>
  <c r="W60" i="25"/>
  <c r="J60" i="25"/>
  <c r="AA60" i="25"/>
  <c r="AB60" i="25" s="1"/>
  <c r="X59" i="25"/>
  <c r="W59" i="25"/>
  <c r="J59" i="25"/>
  <c r="X58" i="25"/>
  <c r="Y58" i="25" s="1"/>
  <c r="W58" i="25"/>
  <c r="J58" i="25"/>
  <c r="X57" i="25"/>
  <c r="W57" i="25"/>
  <c r="J57" i="25"/>
  <c r="X56" i="25"/>
  <c r="W56" i="25"/>
  <c r="J56" i="25"/>
  <c r="X55" i="25"/>
  <c r="Y55" i="25" s="1"/>
  <c r="W55" i="25"/>
  <c r="J55" i="25"/>
  <c r="X54" i="25"/>
  <c r="W54" i="25"/>
  <c r="J54" i="25"/>
  <c r="X53" i="25"/>
  <c r="W53" i="25"/>
  <c r="J53" i="25"/>
  <c r="AA53" i="25" s="1"/>
  <c r="X52" i="25"/>
  <c r="Y52" i="25"/>
  <c r="W52" i="25"/>
  <c r="J52" i="25"/>
  <c r="AA52" i="25" s="1"/>
  <c r="X51" i="25"/>
  <c r="W51" i="25"/>
  <c r="J51" i="25"/>
  <c r="X49" i="25"/>
  <c r="W49" i="25"/>
  <c r="Y49" i="25" s="1"/>
  <c r="J49" i="25"/>
  <c r="AA48" i="25"/>
  <c r="AB48" i="25" s="1"/>
  <c r="X48" i="25"/>
  <c r="W48" i="25"/>
  <c r="J48" i="25"/>
  <c r="X47" i="25"/>
  <c r="Y47" i="25" s="1"/>
  <c r="W47" i="25"/>
  <c r="J47" i="25"/>
  <c r="AA47" i="25" s="1"/>
  <c r="X45" i="25"/>
  <c r="Y45" i="25" s="1"/>
  <c r="W45" i="25"/>
  <c r="X44" i="25"/>
  <c r="Y44" i="25" s="1"/>
  <c r="W44" i="25"/>
  <c r="AA43" i="25"/>
  <c r="X43" i="25"/>
  <c r="W43" i="25"/>
  <c r="J43" i="25"/>
  <c r="X42" i="25"/>
  <c r="Y42" i="25" s="1"/>
  <c r="W42" i="25"/>
  <c r="J42" i="25"/>
  <c r="AA42" i="25" s="1"/>
  <c r="AB42" i="25" s="1"/>
  <c r="X41" i="25"/>
  <c r="Y41" i="25" s="1"/>
  <c r="W41" i="25"/>
  <c r="J41" i="25"/>
  <c r="AA41" i="25" s="1"/>
  <c r="X39" i="25"/>
  <c r="W39" i="25"/>
  <c r="J39" i="25"/>
  <c r="X38" i="25"/>
  <c r="W38" i="25"/>
  <c r="J38" i="25"/>
  <c r="AA38" i="25" s="1"/>
  <c r="X37" i="25"/>
  <c r="W37" i="25"/>
  <c r="J37" i="25"/>
  <c r="AA36" i="25"/>
  <c r="X36" i="25"/>
  <c r="W36" i="25"/>
  <c r="J36" i="25"/>
  <c r="X34" i="25"/>
  <c r="Y34" i="25" s="1"/>
  <c r="W34" i="25"/>
  <c r="J34" i="25"/>
  <c r="X33" i="25"/>
  <c r="W33" i="25"/>
  <c r="Y33" i="25" s="1"/>
  <c r="J33" i="25"/>
  <c r="AA33" i="25" s="1"/>
  <c r="X32" i="25"/>
  <c r="Y32" i="25" s="1"/>
  <c r="W32" i="25"/>
  <c r="J32" i="25"/>
  <c r="AA32" i="25" s="1"/>
  <c r="X31" i="25"/>
  <c r="W31" i="25"/>
  <c r="J31" i="25"/>
  <c r="X30" i="25"/>
  <c r="Y30" i="25" s="1"/>
  <c r="W30" i="25"/>
  <c r="J30" i="25"/>
  <c r="X29" i="25"/>
  <c r="W29" i="25"/>
  <c r="J29" i="25"/>
  <c r="AA29" i="25" s="1"/>
  <c r="X28" i="25"/>
  <c r="Y28" i="25" s="1"/>
  <c r="W28" i="25"/>
  <c r="J28" i="25"/>
  <c r="AA28" i="25" s="1"/>
  <c r="X27" i="25"/>
  <c r="Y27" i="25" s="1"/>
  <c r="W27" i="25"/>
  <c r="J27" i="25"/>
  <c r="X26" i="25"/>
  <c r="W26" i="25"/>
  <c r="J26" i="25"/>
  <c r="AA26" i="25" s="1"/>
  <c r="X24" i="25"/>
  <c r="Y24" i="25" s="1"/>
  <c r="W24" i="25"/>
  <c r="J24" i="25"/>
  <c r="AA24" i="25" s="1"/>
  <c r="X23" i="25"/>
  <c r="W23" i="25"/>
  <c r="J23" i="25"/>
  <c r="AA23" i="25" s="1"/>
  <c r="X21" i="25"/>
  <c r="Y21" i="25" s="1"/>
  <c r="W21" i="25"/>
  <c r="J21" i="25"/>
  <c r="X19" i="25"/>
  <c r="Y19" i="25" s="1"/>
  <c r="W19" i="25"/>
  <c r="J19" i="25"/>
  <c r="X17" i="25"/>
  <c r="W17" i="25"/>
  <c r="J17" i="25"/>
  <c r="AA17" i="25" s="1"/>
  <c r="X16" i="25"/>
  <c r="Y16" i="25" s="1"/>
  <c r="W16" i="25"/>
  <c r="J16" i="25"/>
  <c r="AA16" i="25"/>
  <c r="X15" i="25"/>
  <c r="Y15" i="25" s="1"/>
  <c r="W15" i="25"/>
  <c r="J15" i="25"/>
  <c r="AA15" i="25" s="1"/>
  <c r="X13" i="25"/>
  <c r="W13" i="25"/>
  <c r="J13" i="25"/>
  <c r="AA13" i="25" s="1"/>
  <c r="X12" i="25"/>
  <c r="W12" i="25"/>
  <c r="J12" i="25"/>
  <c r="AA12" i="25" s="1"/>
  <c r="U14" i="24"/>
  <c r="H14" i="24"/>
  <c r="K10" i="24"/>
  <c r="I10" i="24"/>
  <c r="O10" i="24" s="1"/>
  <c r="K9" i="24"/>
  <c r="M9" i="24" s="1"/>
  <c r="I9" i="24"/>
  <c r="K8" i="24"/>
  <c r="I8" i="24"/>
  <c r="O8" i="24" s="1"/>
  <c r="A8" i="24"/>
  <c r="A9" i="24" s="1"/>
  <c r="A10" i="24" s="1"/>
  <c r="K7" i="24"/>
  <c r="I7" i="24"/>
  <c r="O7" i="24" s="1"/>
  <c r="G34" i="23"/>
  <c r="J11" i="23"/>
  <c r="L11" i="23" s="1"/>
  <c r="N11" i="23"/>
  <c r="J10" i="23"/>
  <c r="L10" i="23" s="1"/>
  <c r="N10" i="23"/>
  <c r="J9" i="23"/>
  <c r="L9" i="23" s="1"/>
  <c r="N9" i="23"/>
  <c r="O9" i="23" s="1"/>
  <c r="P9" i="23" s="1"/>
  <c r="Q9" i="23" s="1"/>
  <c r="R9" i="23" s="1"/>
  <c r="J8" i="23"/>
  <c r="L8" i="23" s="1"/>
  <c r="H8" i="23"/>
  <c r="A8" i="23"/>
  <c r="A9" i="23" s="1"/>
  <c r="A10" i="23" s="1"/>
  <c r="A11" i="23" s="1"/>
  <c r="J7" i="23"/>
  <c r="L7" i="23" s="1"/>
  <c r="H7" i="23"/>
  <c r="N7" i="23" s="1"/>
  <c r="K9" i="15"/>
  <c r="K10" i="15"/>
  <c r="K7" i="15"/>
  <c r="M7" i="15" s="1"/>
  <c r="I7" i="15"/>
  <c r="O7" i="15" s="1"/>
  <c r="A8" i="15"/>
  <c r="A9" i="15" s="1"/>
  <c r="A10" i="15" s="1"/>
  <c r="A11" i="15" s="1"/>
  <c r="I8" i="15"/>
  <c r="O8" i="15" s="1"/>
  <c r="P8" i="15" s="1"/>
  <c r="K8" i="15"/>
  <c r="M8" i="15" s="1"/>
  <c r="I9" i="15"/>
  <c r="I10" i="15"/>
  <c r="M10" i="15"/>
  <c r="I11" i="15"/>
  <c r="O11" i="15" s="1"/>
  <c r="K11" i="15"/>
  <c r="M11" i="15"/>
  <c r="H13" i="15"/>
  <c r="U13" i="15"/>
  <c r="O52" i="15"/>
  <c r="K52" i="15"/>
  <c r="L52" i="15"/>
  <c r="I7" i="14"/>
  <c r="K7" i="14"/>
  <c r="M7" i="14" s="1"/>
  <c r="A8" i="14"/>
  <c r="A9" i="14" s="1"/>
  <c r="A10" i="14" s="1"/>
  <c r="A11" i="14" s="1"/>
  <c r="A12" i="14" s="1"/>
  <c r="A13" i="14" s="1"/>
  <c r="A14" i="14" s="1"/>
  <c r="A15" i="14" s="1"/>
  <c r="I8" i="14"/>
  <c r="O8" i="14" s="1"/>
  <c r="K8" i="14"/>
  <c r="M8" i="14" s="1"/>
  <c r="I9" i="14"/>
  <c r="O9" i="14" s="1"/>
  <c r="P9" i="14" s="1"/>
  <c r="K9" i="14"/>
  <c r="M9" i="14" s="1"/>
  <c r="I10" i="14"/>
  <c r="K10" i="14"/>
  <c r="M10" i="14" s="1"/>
  <c r="I11" i="14"/>
  <c r="O11" i="14" s="1"/>
  <c r="P11" i="14" s="1"/>
  <c r="K11" i="14"/>
  <c r="M11" i="14" s="1"/>
  <c r="I12" i="14"/>
  <c r="O12" i="14" s="1"/>
  <c r="K12" i="14"/>
  <c r="M12" i="14" s="1"/>
  <c r="I13" i="14"/>
  <c r="O13" i="14" s="1"/>
  <c r="K13" i="14"/>
  <c r="M13" i="14" s="1"/>
  <c r="I14" i="14"/>
  <c r="O14" i="14" s="1"/>
  <c r="P14" i="14" s="1"/>
  <c r="K14" i="14"/>
  <c r="M14" i="14" s="1"/>
  <c r="I15" i="14"/>
  <c r="K15" i="14"/>
  <c r="M15" i="14" s="1"/>
  <c r="H19" i="14"/>
  <c r="U19" i="14"/>
  <c r="I7" i="3"/>
  <c r="O7" i="3" s="1"/>
  <c r="K7" i="3"/>
  <c r="M7" i="3"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I8" i="3"/>
  <c r="O8" i="3" s="1"/>
  <c r="K8" i="3"/>
  <c r="M8" i="3" s="1"/>
  <c r="I9" i="3"/>
  <c r="O9" i="3" s="1"/>
  <c r="K9" i="3"/>
  <c r="M9" i="3" s="1"/>
  <c r="I10" i="3"/>
  <c r="K10" i="3"/>
  <c r="M10" i="3" s="1"/>
  <c r="I11" i="3"/>
  <c r="O11" i="3" s="1"/>
  <c r="K11" i="3"/>
  <c r="M11" i="3" s="1"/>
  <c r="I12" i="3"/>
  <c r="O12" i="3" s="1"/>
  <c r="K12" i="3"/>
  <c r="M12" i="3" s="1"/>
  <c r="I13" i="3"/>
  <c r="O13" i="3" s="1"/>
  <c r="K13" i="3"/>
  <c r="M13" i="3" s="1"/>
  <c r="I14" i="3"/>
  <c r="O14" i="3" s="1"/>
  <c r="K14" i="3"/>
  <c r="M14" i="3" s="1"/>
  <c r="I15" i="3"/>
  <c r="K15" i="3"/>
  <c r="M15" i="3" s="1"/>
  <c r="I16" i="3"/>
  <c r="O16" i="3" s="1"/>
  <c r="K16" i="3"/>
  <c r="M16" i="3" s="1"/>
  <c r="I17" i="3"/>
  <c r="K17" i="3"/>
  <c r="M17" i="3" s="1"/>
  <c r="I18" i="3"/>
  <c r="O18" i="3" s="1"/>
  <c r="K18" i="3"/>
  <c r="M18" i="3" s="1"/>
  <c r="I19" i="3"/>
  <c r="O19" i="3" s="1"/>
  <c r="K19" i="3"/>
  <c r="M19" i="3" s="1"/>
  <c r="I20" i="3"/>
  <c r="O20" i="3" s="1"/>
  <c r="K20" i="3"/>
  <c r="M20" i="3" s="1"/>
  <c r="I21" i="3"/>
  <c r="O21" i="3" s="1"/>
  <c r="K21" i="3"/>
  <c r="M21" i="3" s="1"/>
  <c r="I22" i="3"/>
  <c r="O22" i="3" s="1"/>
  <c r="K22" i="3"/>
  <c r="M22" i="3" s="1"/>
  <c r="I23" i="3"/>
  <c r="K23" i="3"/>
  <c r="M23" i="3" s="1"/>
  <c r="I24" i="3"/>
  <c r="K24" i="3"/>
  <c r="M24" i="3" s="1"/>
  <c r="I25" i="3"/>
  <c r="K25" i="3"/>
  <c r="M25" i="3" s="1"/>
  <c r="I26" i="3"/>
  <c r="K26" i="3"/>
  <c r="M26" i="3" s="1"/>
  <c r="I27" i="3"/>
  <c r="O27" i="3" s="1"/>
  <c r="K27" i="3"/>
  <c r="M27" i="3" s="1"/>
  <c r="I28" i="3"/>
  <c r="K28" i="3"/>
  <c r="M28" i="3" s="1"/>
  <c r="I29" i="3"/>
  <c r="O29" i="3" s="1"/>
  <c r="K29" i="3"/>
  <c r="M29" i="3" s="1"/>
  <c r="I30" i="3"/>
  <c r="O30" i="3" s="1"/>
  <c r="K30" i="3"/>
  <c r="M30" i="3" s="1"/>
  <c r="H34" i="3"/>
  <c r="L34" i="3"/>
  <c r="D22" i="5" s="1"/>
  <c r="U34" i="3"/>
  <c r="W34" i="3"/>
  <c r="H7" i="18"/>
  <c r="J7" i="18"/>
  <c r="L7" i="18" s="1"/>
  <c r="A8" i="18"/>
  <c r="A9" i="18" s="1"/>
  <c r="A10" i="18" s="1"/>
  <c r="H8" i="18"/>
  <c r="N8" i="18" s="1"/>
  <c r="J8" i="18"/>
  <c r="L8" i="18" s="1"/>
  <c r="H9" i="18"/>
  <c r="J9" i="18"/>
  <c r="L9" i="18" s="1"/>
  <c r="H10" i="18"/>
  <c r="N10" i="18" s="1"/>
  <c r="J10" i="18"/>
  <c r="L10" i="18" s="1"/>
  <c r="I7" i="6"/>
  <c r="P7" i="6" s="1"/>
  <c r="L7" i="6"/>
  <c r="N7" i="6" s="1"/>
  <c r="A8" i="6"/>
  <c r="A9" i="6" s="1"/>
  <c r="A10" i="6" s="1"/>
  <c r="A11" i="6" s="1"/>
  <c r="A12" i="6" s="1"/>
  <c r="A13" i="6" s="1"/>
  <c r="A14" i="6" s="1"/>
  <c r="A15" i="6" s="1"/>
  <c r="A16" i="6" s="1"/>
  <c r="A17" i="6" s="1"/>
  <c r="A18" i="6" s="1"/>
  <c r="A19" i="6" s="1"/>
  <c r="A20" i="6" s="1"/>
  <c r="A21" i="6" s="1"/>
  <c r="A22" i="6" s="1"/>
  <c r="A23" i="6" s="1"/>
  <c r="A24" i="6" s="1"/>
  <c r="A25" i="6" s="1"/>
  <c r="I8" i="6"/>
  <c r="P8" i="6" s="1"/>
  <c r="Q8" i="6" s="1"/>
  <c r="L8" i="6"/>
  <c r="N8" i="6" s="1"/>
  <c r="I9" i="6"/>
  <c r="L9" i="6"/>
  <c r="N9" i="6" s="1"/>
  <c r="I10" i="6"/>
  <c r="L10" i="6"/>
  <c r="N10" i="6" s="1"/>
  <c r="I11" i="6"/>
  <c r="P11" i="6" s="1"/>
  <c r="Q11" i="6" s="1"/>
  <c r="L11" i="6"/>
  <c r="N11" i="6" s="1"/>
  <c r="I12" i="6"/>
  <c r="L12" i="6"/>
  <c r="N12" i="6" s="1"/>
  <c r="I13" i="6"/>
  <c r="P13" i="6" s="1"/>
  <c r="L13" i="6"/>
  <c r="I14" i="6"/>
  <c r="L14" i="6"/>
  <c r="N14" i="6" s="1"/>
  <c r="I15" i="6"/>
  <c r="L15" i="6"/>
  <c r="N15" i="6" s="1"/>
  <c r="I16" i="6"/>
  <c r="L16" i="6"/>
  <c r="N16" i="6" s="1"/>
  <c r="I17" i="6"/>
  <c r="L17" i="6"/>
  <c r="N17" i="6" s="1"/>
  <c r="L18" i="6"/>
  <c r="N18" i="6" s="1"/>
  <c r="P19" i="6"/>
  <c r="L19" i="6"/>
  <c r="N19" i="6" s="1"/>
  <c r="P20" i="6"/>
  <c r="L20" i="6"/>
  <c r="N20" i="6" s="1"/>
  <c r="P21" i="6"/>
  <c r="L21" i="6"/>
  <c r="N21" i="6" s="1"/>
  <c r="L22" i="6"/>
  <c r="N22" i="6" s="1"/>
  <c r="P23" i="6"/>
  <c r="L23" i="6"/>
  <c r="N23" i="6" s="1"/>
  <c r="P24" i="6"/>
  <c r="Q24" i="6" s="1"/>
  <c r="L24" i="6"/>
  <c r="N24" i="6" s="1"/>
  <c r="P25" i="6"/>
  <c r="L25" i="6"/>
  <c r="N25" i="6" s="1"/>
  <c r="H28" i="6"/>
  <c r="V28" i="6"/>
  <c r="W28" i="6"/>
  <c r="Y28" i="6"/>
  <c r="L7" i="11"/>
  <c r="N7" i="11" s="1"/>
  <c r="A10" i="11"/>
  <c r="A11" i="11" s="1"/>
  <c r="A12" i="11" s="1"/>
  <c r="A13" i="11" s="1"/>
  <c r="A14" i="11" s="1"/>
  <c r="A15" i="11" s="1"/>
  <c r="A16" i="11" s="1"/>
  <c r="A17" i="11" s="1"/>
  <c r="A18" i="11" s="1"/>
  <c r="A19" i="11" s="1"/>
  <c r="A20" i="11" s="1"/>
  <c r="A21" i="11" s="1"/>
  <c r="A22" i="11" s="1"/>
  <c r="A23" i="11" s="1"/>
  <c r="A24" i="11" s="1"/>
  <c r="L8" i="11"/>
  <c r="N8" i="11" s="1"/>
  <c r="L9" i="11"/>
  <c r="N9" i="11" s="1"/>
  <c r="I10" i="11"/>
  <c r="L10" i="11"/>
  <c r="N10" i="11" s="1"/>
  <c r="I11" i="11"/>
  <c r="P11" i="11" s="1"/>
  <c r="Q11" i="11" s="1"/>
  <c r="L11" i="11"/>
  <c r="N11" i="11" s="1"/>
  <c r="I12" i="11"/>
  <c r="P12" i="11" s="1"/>
  <c r="Q12" i="11" s="1"/>
  <c r="L12" i="11"/>
  <c r="N12" i="11" s="1"/>
  <c r="I13" i="11"/>
  <c r="L13" i="11"/>
  <c r="N13" i="11" s="1"/>
  <c r="I14" i="11"/>
  <c r="L14" i="11"/>
  <c r="N14" i="11" s="1"/>
  <c r="I15" i="11"/>
  <c r="L15" i="11"/>
  <c r="N15" i="11" s="1"/>
  <c r="I16" i="11"/>
  <c r="P16" i="11" s="1"/>
  <c r="Q16" i="11" s="1"/>
  <c r="L16" i="11"/>
  <c r="N16" i="11" s="1"/>
  <c r="P17" i="11"/>
  <c r="Q17" i="11" s="1"/>
  <c r="L17" i="11"/>
  <c r="N17" i="11" s="1"/>
  <c r="I18" i="11"/>
  <c r="P18" i="11" s="1"/>
  <c r="Q18" i="11" s="1"/>
  <c r="R18" i="11" s="1"/>
  <c r="L18" i="11"/>
  <c r="N18" i="11" s="1"/>
  <c r="I19" i="11"/>
  <c r="L19" i="11"/>
  <c r="N19" i="11" s="1"/>
  <c r="I20" i="11"/>
  <c r="L20" i="11"/>
  <c r="N20" i="11" s="1"/>
  <c r="I21" i="11"/>
  <c r="P21" i="11" s="1"/>
  <c r="L21" i="11"/>
  <c r="N21" i="11" s="1"/>
  <c r="I22" i="11"/>
  <c r="P22" i="11" s="1"/>
  <c r="L22" i="11"/>
  <c r="N22" i="11" s="1"/>
  <c r="I23" i="11"/>
  <c r="P23" i="11" s="1"/>
  <c r="L23" i="11"/>
  <c r="N23" i="11" s="1"/>
  <c r="H29" i="11"/>
  <c r="V29" i="11"/>
  <c r="I7" i="9"/>
  <c r="K7" i="9"/>
  <c r="M7" i="9" s="1"/>
  <c r="V7" i="9"/>
  <c r="A8" i="9"/>
  <c r="I8" i="9"/>
  <c r="K8" i="9"/>
  <c r="M8" i="9" s="1"/>
  <c r="V8" i="9"/>
  <c r="A9" i="9"/>
  <c r="A10" i="9" s="1"/>
  <c r="A11" i="9" s="1"/>
  <c r="A12" i="9" s="1"/>
  <c r="A13" i="9" s="1"/>
  <c r="A14" i="9" s="1"/>
  <c r="A15" i="9" s="1"/>
  <c r="I9" i="9"/>
  <c r="K9" i="9"/>
  <c r="M9" i="9" s="1"/>
  <c r="V9" i="9"/>
  <c r="I10" i="9"/>
  <c r="K10" i="9"/>
  <c r="M10" i="9" s="1"/>
  <c r="V10" i="9"/>
  <c r="I11" i="9"/>
  <c r="K11" i="9"/>
  <c r="M11" i="9" s="1"/>
  <c r="V11" i="9"/>
  <c r="I12" i="9"/>
  <c r="K12" i="9"/>
  <c r="M12" i="9" s="1"/>
  <c r="V12" i="9"/>
  <c r="I13" i="9"/>
  <c r="K13" i="9"/>
  <c r="M13" i="9" s="1"/>
  <c r="V13" i="9"/>
  <c r="I14" i="9"/>
  <c r="K14" i="9"/>
  <c r="M14" i="9" s="1"/>
  <c r="V14" i="9"/>
  <c r="I15" i="9"/>
  <c r="K15" i="9"/>
  <c r="M15" i="9" s="1"/>
  <c r="V15" i="9"/>
  <c r="I16" i="9"/>
  <c r="K16" i="9"/>
  <c r="M16" i="9" s="1"/>
  <c r="V16" i="9"/>
  <c r="I18" i="9"/>
  <c r="K18" i="9"/>
  <c r="M18" i="9" s="1"/>
  <c r="V18" i="9"/>
  <c r="A19" i="9"/>
  <c r="A20" i="9" s="1"/>
  <c r="A21" i="9" s="1"/>
  <c r="A22" i="9" s="1"/>
  <c r="A23" i="9" s="1"/>
  <c r="A24" i="9" s="1"/>
  <c r="I19" i="9"/>
  <c r="K19" i="9"/>
  <c r="M19" i="9" s="1"/>
  <c r="V19" i="9"/>
  <c r="I20" i="9"/>
  <c r="K20" i="9"/>
  <c r="M20" i="9" s="1"/>
  <c r="V20" i="9"/>
  <c r="I21" i="9"/>
  <c r="K21" i="9"/>
  <c r="M21" i="9" s="1"/>
  <c r="V21" i="9"/>
  <c r="I22" i="9"/>
  <c r="K22" i="9"/>
  <c r="M22" i="9" s="1"/>
  <c r="V22" i="9"/>
  <c r="I23" i="9"/>
  <c r="K23" i="9"/>
  <c r="M23" i="9" s="1"/>
  <c r="V23" i="9"/>
  <c r="I24" i="9"/>
  <c r="K24" i="9"/>
  <c r="M24" i="9" s="1"/>
  <c r="V24" i="9"/>
  <c r="K25" i="9"/>
  <c r="M25" i="9" s="1"/>
  <c r="V25" i="9"/>
  <c r="H28" i="9"/>
  <c r="U28" i="9"/>
  <c r="H30" i="9"/>
  <c r="U30" i="9"/>
  <c r="H31" i="9"/>
  <c r="U31" i="9"/>
  <c r="W31" i="9"/>
  <c r="O7" i="17"/>
  <c r="K7" i="17"/>
  <c r="M7" i="17" s="1"/>
  <c r="A8" i="17"/>
  <c r="A9" i="17" s="1"/>
  <c r="A10" i="17" s="1"/>
  <c r="A11" i="17" s="1"/>
  <c r="A12" i="17" s="1"/>
  <c r="A13" i="17" s="1"/>
  <c r="A14" i="17" s="1"/>
  <c r="A15" i="17" s="1"/>
  <c r="A16" i="17" s="1"/>
  <c r="O8" i="17"/>
  <c r="K8" i="17"/>
  <c r="M8" i="17" s="1"/>
  <c r="I9" i="17"/>
  <c r="O9" i="17" s="1"/>
  <c r="K9" i="17"/>
  <c r="M9" i="17" s="1"/>
  <c r="O10" i="17"/>
  <c r="K10" i="17"/>
  <c r="M10" i="17" s="1"/>
  <c r="I11" i="17"/>
  <c r="O11" i="17" s="1"/>
  <c r="P11" i="17" s="1"/>
  <c r="Q11" i="17" s="1"/>
  <c r="K11" i="17"/>
  <c r="M11" i="17" s="1"/>
  <c r="O12" i="17"/>
  <c r="K12" i="17"/>
  <c r="M12" i="17" s="1"/>
  <c r="O13" i="17"/>
  <c r="K13" i="17"/>
  <c r="M13" i="17" s="1"/>
  <c r="K14" i="17"/>
  <c r="K15" i="17"/>
  <c r="M15" i="17" s="1"/>
  <c r="O16" i="17"/>
  <c r="K16" i="17"/>
  <c r="M16" i="17" s="1"/>
  <c r="H19" i="17"/>
  <c r="U19" i="17"/>
  <c r="K56" i="17"/>
  <c r="L56" i="17"/>
  <c r="M56" i="17"/>
  <c r="O56" i="17"/>
  <c r="P56" i="17"/>
  <c r="Q56" i="17"/>
  <c r="R56" i="17"/>
  <c r="S56" i="17"/>
  <c r="I7" i="2"/>
  <c r="P7" i="2" s="1"/>
  <c r="L7" i="2"/>
  <c r="N7" i="2" s="1"/>
  <c r="W7" i="2"/>
  <c r="A8" i="2"/>
  <c r="A9" i="2" s="1"/>
  <c r="A10" i="2" s="1"/>
  <c r="A11" i="2" s="1"/>
  <c r="A12" i="2" s="1"/>
  <c r="A13" i="2" s="1"/>
  <c r="A14" i="2" s="1"/>
  <c r="A15" i="2" s="1"/>
  <c r="A16" i="2" s="1"/>
  <c r="A17" i="2" s="1"/>
  <c r="A18" i="2" s="1"/>
  <c r="A19" i="2" s="1"/>
  <c r="A20" i="2" s="1"/>
  <c r="A21" i="2" s="1"/>
  <c r="A22" i="2" s="1"/>
  <c r="A23" i="2" s="1"/>
  <c r="I8" i="2"/>
  <c r="P8" i="2" s="1"/>
  <c r="L8" i="2"/>
  <c r="N8" i="2" s="1"/>
  <c r="W8" i="2"/>
  <c r="I9" i="2"/>
  <c r="Y9" i="2" s="1"/>
  <c r="L9" i="2"/>
  <c r="N9" i="2" s="1"/>
  <c r="W9" i="2"/>
  <c r="I10" i="2"/>
  <c r="Y10" i="2" s="1"/>
  <c r="L10" i="2"/>
  <c r="N10" i="2" s="1"/>
  <c r="W10" i="2"/>
  <c r="I11" i="2"/>
  <c r="Y11" i="2" s="1"/>
  <c r="L11" i="2"/>
  <c r="N11" i="2" s="1"/>
  <c r="W11" i="2"/>
  <c r="I12" i="2"/>
  <c r="P12" i="2" s="1"/>
  <c r="L12" i="2"/>
  <c r="N12" i="2" s="1"/>
  <c r="W12" i="2"/>
  <c r="I13" i="2"/>
  <c r="P13" i="2" s="1"/>
  <c r="L13" i="2"/>
  <c r="N13" i="2" s="1"/>
  <c r="W13" i="2"/>
  <c r="I14" i="2"/>
  <c r="Y14" i="2" s="1"/>
  <c r="L14" i="2"/>
  <c r="N14" i="2" s="1"/>
  <c r="W14" i="2"/>
  <c r="I15" i="2"/>
  <c r="Y15" i="2" s="1"/>
  <c r="L15" i="2"/>
  <c r="N15" i="2" s="1"/>
  <c r="W15" i="2"/>
  <c r="I16" i="2"/>
  <c r="L16" i="2"/>
  <c r="N16" i="2" s="1"/>
  <c r="W16" i="2"/>
  <c r="I17" i="2"/>
  <c r="P17" i="2" s="1"/>
  <c r="L17" i="2"/>
  <c r="W17" i="2"/>
  <c r="I18" i="2"/>
  <c r="Y18" i="2" s="1"/>
  <c r="L18" i="2"/>
  <c r="N18" i="2" s="1"/>
  <c r="W18" i="2"/>
  <c r="I19" i="2"/>
  <c r="P19" i="2" s="1"/>
  <c r="Q19" i="2" s="1"/>
  <c r="L19" i="2"/>
  <c r="N19" i="2" s="1"/>
  <c r="W19" i="2"/>
  <c r="I20" i="2"/>
  <c r="Y20" i="2" s="1"/>
  <c r="L20" i="2"/>
  <c r="N20" i="2" s="1"/>
  <c r="W20" i="2"/>
  <c r="I21" i="2"/>
  <c r="L21" i="2"/>
  <c r="N21" i="2" s="1"/>
  <c r="W21" i="2"/>
  <c r="I22" i="2"/>
  <c r="Y22" i="2" s="1"/>
  <c r="L22" i="2"/>
  <c r="N22" i="2" s="1"/>
  <c r="W22" i="2"/>
  <c r="I23" i="2"/>
  <c r="P23" i="2" s="1"/>
  <c r="L23" i="2"/>
  <c r="N23" i="2" s="1"/>
  <c r="W23" i="2"/>
  <c r="I24" i="2"/>
  <c r="P24" i="2" s="1"/>
  <c r="L24" i="2"/>
  <c r="N24" i="2" s="1"/>
  <c r="W24" i="2"/>
  <c r="V27" i="2"/>
  <c r="X27" i="2"/>
  <c r="I7" i="7"/>
  <c r="Y7" i="7" s="1"/>
  <c r="K7" i="7"/>
  <c r="M7" i="7" s="1"/>
  <c r="W7" i="7"/>
  <c r="A8" i="7"/>
  <c r="A9" i="7" s="1"/>
  <c r="A10" i="7" s="1"/>
  <c r="A11" i="7" s="1"/>
  <c r="A12" i="7" s="1"/>
  <c r="A13" i="7" s="1"/>
  <c r="A14" i="7" s="1"/>
  <c r="A15" i="7" s="1"/>
  <c r="A16" i="7" s="1"/>
  <c r="A17" i="7" s="1"/>
  <c r="A18" i="7" s="1"/>
  <c r="A19" i="7" s="1"/>
  <c r="A20" i="7" s="1"/>
  <c r="A21" i="7" s="1"/>
  <c r="A22" i="7" s="1"/>
  <c r="A23" i="7" s="1"/>
  <c r="A24" i="7" s="1"/>
  <c r="A25" i="7" s="1"/>
  <c r="A26" i="7" s="1"/>
  <c r="A27" i="7" s="1"/>
  <c r="I8" i="7"/>
  <c r="Y8" i="7" s="1"/>
  <c r="K8" i="7"/>
  <c r="M8" i="7" s="1"/>
  <c r="W8" i="7"/>
  <c r="I9" i="7"/>
  <c r="Y9" i="7" s="1"/>
  <c r="K9" i="7"/>
  <c r="M9" i="7" s="1"/>
  <c r="W9" i="7"/>
  <c r="I10" i="7"/>
  <c r="O10" i="7" s="1"/>
  <c r="K10" i="7"/>
  <c r="M10" i="7" s="1"/>
  <c r="W10" i="7"/>
  <c r="I11" i="7"/>
  <c r="Y11" i="7" s="1"/>
  <c r="K11" i="7"/>
  <c r="M11" i="7" s="1"/>
  <c r="W11" i="7"/>
  <c r="I12" i="7"/>
  <c r="O12" i="7" s="1"/>
  <c r="K12" i="7"/>
  <c r="W12" i="7"/>
  <c r="I13" i="7"/>
  <c r="Y13" i="7" s="1"/>
  <c r="K13" i="7"/>
  <c r="M13" i="7" s="1"/>
  <c r="W13" i="7"/>
  <c r="I14" i="7"/>
  <c r="O14" i="7" s="1"/>
  <c r="K14" i="7"/>
  <c r="M14" i="7" s="1"/>
  <c r="W14" i="7"/>
  <c r="I15" i="7"/>
  <c r="O15" i="7" s="1"/>
  <c r="K15" i="7"/>
  <c r="W15" i="7"/>
  <c r="I16" i="7"/>
  <c r="Y16" i="7" s="1"/>
  <c r="K16" i="7"/>
  <c r="M16" i="7" s="1"/>
  <c r="W16" i="7"/>
  <c r="I17" i="7"/>
  <c r="O17" i="7" s="1"/>
  <c r="K17" i="7"/>
  <c r="M17" i="7" s="1"/>
  <c r="W17" i="7"/>
  <c r="I18" i="7"/>
  <c r="O18" i="7" s="1"/>
  <c r="P18" i="7" s="1"/>
  <c r="K18" i="7"/>
  <c r="M18" i="7" s="1"/>
  <c r="W18" i="7"/>
  <c r="I19" i="7"/>
  <c r="Y19" i="7" s="1"/>
  <c r="K19" i="7"/>
  <c r="M19" i="7" s="1"/>
  <c r="W19" i="7"/>
  <c r="I20" i="7"/>
  <c r="O20" i="7" s="1"/>
  <c r="K20" i="7"/>
  <c r="M20" i="7" s="1"/>
  <c r="W20" i="7"/>
  <c r="I21" i="7"/>
  <c r="O21" i="7" s="1"/>
  <c r="K21" i="7"/>
  <c r="M21" i="7" s="1"/>
  <c r="W21" i="7"/>
  <c r="I22" i="7"/>
  <c r="O22" i="7" s="1"/>
  <c r="P22" i="7" s="1"/>
  <c r="K22" i="7"/>
  <c r="W22" i="7"/>
  <c r="I23" i="7"/>
  <c r="Y23" i="7" s="1"/>
  <c r="K23" i="7"/>
  <c r="M23" i="7" s="1"/>
  <c r="W23" i="7"/>
  <c r="I24" i="7"/>
  <c r="Y24" i="7" s="1"/>
  <c r="K24" i="7"/>
  <c r="M24" i="7" s="1"/>
  <c r="W24" i="7"/>
  <c r="I25" i="7"/>
  <c r="K25" i="7"/>
  <c r="M25" i="7" s="1"/>
  <c r="W25" i="7"/>
  <c r="I26" i="7"/>
  <c r="O26" i="7" s="1"/>
  <c r="K26" i="7"/>
  <c r="M26" i="7" s="1"/>
  <c r="W26" i="7"/>
  <c r="I27" i="7"/>
  <c r="Y27" i="7" s="1"/>
  <c r="K27" i="7"/>
  <c r="M27" i="7" s="1"/>
  <c r="W27" i="7"/>
  <c r="K28" i="7"/>
  <c r="M28" i="7" s="1"/>
  <c r="O28" i="7"/>
  <c r="I29" i="7"/>
  <c r="Y29" i="7" s="1"/>
  <c r="K29" i="7"/>
  <c r="M29" i="7" s="1"/>
  <c r="W29" i="7"/>
  <c r="A30" i="7"/>
  <c r="A31" i="7" s="1"/>
  <c r="A32" i="7" s="1"/>
  <c r="A33" i="7" s="1"/>
  <c r="I30" i="7"/>
  <c r="O30" i="7" s="1"/>
  <c r="P30" i="7" s="1"/>
  <c r="Q30" i="7" s="1"/>
  <c r="K30" i="7"/>
  <c r="M30" i="7" s="1"/>
  <c r="W30" i="7"/>
  <c r="I31" i="7"/>
  <c r="K31" i="7"/>
  <c r="M31" i="7" s="1"/>
  <c r="W31" i="7"/>
  <c r="I32" i="7"/>
  <c r="Y32" i="7" s="1"/>
  <c r="K32" i="7"/>
  <c r="M32" i="7" s="1"/>
  <c r="W32" i="7"/>
  <c r="I33" i="7"/>
  <c r="O33" i="7" s="1"/>
  <c r="P33" i="7" s="1"/>
  <c r="K33" i="7"/>
  <c r="M33" i="7" s="1"/>
  <c r="W33" i="7"/>
  <c r="H35" i="7"/>
  <c r="U35" i="7"/>
  <c r="V35" i="7"/>
  <c r="X35" i="7"/>
  <c r="H36" i="7"/>
  <c r="V36" i="7"/>
  <c r="X36" i="7"/>
  <c r="H37" i="7"/>
  <c r="V37" i="7"/>
  <c r="X37" i="7"/>
  <c r="A8" i="8"/>
  <c r="A9" i="8" s="1"/>
  <c r="A10" i="8" s="1"/>
  <c r="A11" i="8" s="1"/>
  <c r="A12" i="8" s="1"/>
  <c r="A13" i="8" s="1"/>
  <c r="A14" i="8" s="1"/>
  <c r="A15" i="8" s="1"/>
  <c r="A16" i="8" s="1"/>
  <c r="A17" i="8" s="1"/>
  <c r="A18" i="8" s="1"/>
  <c r="A19" i="8" s="1"/>
  <c r="A20" i="8" s="1"/>
  <c r="I8" i="8"/>
  <c r="P8" i="8" s="1"/>
  <c r="Q8" i="8" s="1"/>
  <c r="L8" i="8"/>
  <c r="I9" i="8"/>
  <c r="L9" i="8"/>
  <c r="I10" i="8"/>
  <c r="P10" i="8" s="1"/>
  <c r="L10" i="8"/>
  <c r="N10" i="8" s="1"/>
  <c r="I11" i="8"/>
  <c r="L11" i="8"/>
  <c r="I12" i="8"/>
  <c r="L12" i="8"/>
  <c r="I13" i="8"/>
  <c r="P13" i="8" s="1"/>
  <c r="L13" i="8"/>
  <c r="I14" i="8"/>
  <c r="P14" i="8" s="1"/>
  <c r="L14" i="8"/>
  <c r="I15" i="8"/>
  <c r="L15" i="8"/>
  <c r="I16" i="8"/>
  <c r="L16" i="8"/>
  <c r="I17" i="8"/>
  <c r="L17" i="8"/>
  <c r="N17" i="8" s="1"/>
  <c r="I18" i="8"/>
  <c r="P18" i="8" s="1"/>
  <c r="Q18" i="8" s="1"/>
  <c r="L18" i="8"/>
  <c r="N18" i="8" s="1"/>
  <c r="I19" i="8"/>
  <c r="P19" i="8" s="1"/>
  <c r="L19" i="8"/>
  <c r="H22" i="8"/>
  <c r="V22" i="8"/>
  <c r="N15" i="5" s="1"/>
  <c r="I7" i="1"/>
  <c r="Y7" i="1" s="1"/>
  <c r="L7" i="1"/>
  <c r="W7" i="1"/>
  <c r="A8" i="1"/>
  <c r="A9" i="1" s="1"/>
  <c r="A10" i="1" s="1"/>
  <c r="A11" i="1" s="1"/>
  <c r="A12" i="1" s="1"/>
  <c r="A13" i="1" s="1"/>
  <c r="A14" i="1" s="1"/>
  <c r="A15" i="1" s="1"/>
  <c r="A16" i="1" s="1"/>
  <c r="A17" i="1" s="1"/>
  <c r="A18" i="1" s="1"/>
  <c r="A19" i="1" s="1"/>
  <c r="A20" i="1" s="1"/>
  <c r="A21" i="1" s="1"/>
  <c r="A22" i="1" s="1"/>
  <c r="A23" i="1" s="1"/>
  <c r="A24" i="1" s="1"/>
  <c r="I8" i="1"/>
  <c r="P8" i="1" s="1"/>
  <c r="L8" i="1"/>
  <c r="W8" i="1"/>
  <c r="I9" i="1"/>
  <c r="L9" i="1"/>
  <c r="W9" i="1"/>
  <c r="I10" i="1"/>
  <c r="P10" i="1" s="1"/>
  <c r="Q10" i="1" s="1"/>
  <c r="L10" i="1"/>
  <c r="W10" i="1"/>
  <c r="I11" i="1"/>
  <c r="P11" i="1" s="1"/>
  <c r="L11" i="1"/>
  <c r="W11" i="1"/>
  <c r="I12" i="1"/>
  <c r="P12" i="1" s="1"/>
  <c r="Q12" i="1" s="1"/>
  <c r="L12" i="1"/>
  <c r="W12" i="1"/>
  <c r="I13" i="1"/>
  <c r="P13" i="1" s="1"/>
  <c r="L13" i="1"/>
  <c r="W13" i="1"/>
  <c r="I14" i="1"/>
  <c r="I29" i="1" s="1"/>
  <c r="L14" i="1"/>
  <c r="W14" i="1"/>
  <c r="I15" i="1"/>
  <c r="Y15" i="1" s="1"/>
  <c r="L15" i="1"/>
  <c r="W15" i="1"/>
  <c r="I16" i="1"/>
  <c r="P16" i="1" s="1"/>
  <c r="L16" i="1"/>
  <c r="W16" i="1"/>
  <c r="I17" i="1"/>
  <c r="L17" i="1"/>
  <c r="W17" i="1"/>
  <c r="I18" i="1"/>
  <c r="Y18" i="1" s="1"/>
  <c r="L18" i="1"/>
  <c r="W18" i="1"/>
  <c r="I19" i="1"/>
  <c r="P19" i="1" s="1"/>
  <c r="L19" i="1"/>
  <c r="W19" i="1"/>
  <c r="I20" i="1"/>
  <c r="P20" i="1" s="1"/>
  <c r="L20" i="1"/>
  <c r="W20" i="1"/>
  <c r="I21" i="1"/>
  <c r="P21" i="1" s="1"/>
  <c r="L21" i="1"/>
  <c r="W21" i="1"/>
  <c r="I22" i="1"/>
  <c r="Y22" i="1" s="1"/>
  <c r="L22" i="1"/>
  <c r="W22" i="1"/>
  <c r="I23" i="1"/>
  <c r="P23" i="1" s="1"/>
  <c r="L23" i="1"/>
  <c r="W23" i="1"/>
  <c r="A8" i="10"/>
  <c r="A9" i="10" s="1"/>
  <c r="A10" i="10" s="1"/>
  <c r="A11" i="10" s="1"/>
  <c r="A12" i="10" s="1"/>
  <c r="A13" i="10" s="1"/>
  <c r="A14" i="10" s="1"/>
  <c r="A15" i="10" s="1"/>
  <c r="A16" i="10" s="1"/>
  <c r="A17" i="10" s="1"/>
  <c r="A18" i="10" s="1"/>
  <c r="A19" i="10" s="1"/>
  <c r="I8" i="10"/>
  <c r="O8" i="10" s="1"/>
  <c r="K8" i="10"/>
  <c r="I9" i="10"/>
  <c r="O9" i="10" s="1"/>
  <c r="K9" i="10"/>
  <c r="I10" i="10"/>
  <c r="K10" i="10"/>
  <c r="I11" i="10"/>
  <c r="K11" i="10"/>
  <c r="I12" i="10"/>
  <c r="O12" i="10" s="1"/>
  <c r="K12" i="10"/>
  <c r="I13" i="10"/>
  <c r="O13" i="10" s="1"/>
  <c r="K13" i="10"/>
  <c r="I14" i="10"/>
  <c r="K14" i="10"/>
  <c r="I15" i="10"/>
  <c r="K15" i="10"/>
  <c r="I16" i="10"/>
  <c r="O16" i="10" s="1"/>
  <c r="K16" i="10"/>
  <c r="I17" i="10"/>
  <c r="O17" i="10" s="1"/>
  <c r="K17" i="10"/>
  <c r="I18" i="10"/>
  <c r="O18" i="10" s="1"/>
  <c r="K18" i="10"/>
  <c r="U22" i="10"/>
  <c r="I8" i="13"/>
  <c r="O8" i="13" s="1"/>
  <c r="K8" i="13"/>
  <c r="A8" i="13"/>
  <c r="A9" i="13" s="1"/>
  <c r="A10" i="13" s="1"/>
  <c r="A11" i="13" s="1"/>
  <c r="A12" i="13" s="1"/>
  <c r="I9" i="13"/>
  <c r="K9" i="13"/>
  <c r="I10" i="13"/>
  <c r="O10" i="13" s="1"/>
  <c r="K10" i="13"/>
  <c r="I11" i="13"/>
  <c r="O11" i="13" s="1"/>
  <c r="K11" i="13"/>
  <c r="I12" i="13"/>
  <c r="O12" i="13" s="1"/>
  <c r="P12" i="13" s="1"/>
  <c r="K12" i="13"/>
  <c r="O13" i="13"/>
  <c r="K13" i="13"/>
  <c r="H16" i="13"/>
  <c r="U16" i="13"/>
  <c r="N12" i="5" s="1"/>
  <c r="I7" i="19"/>
  <c r="O7" i="19" s="1"/>
  <c r="K7" i="19"/>
  <c r="A8" i="19"/>
  <c r="I8" i="19"/>
  <c r="O8" i="19" s="1"/>
  <c r="K8" i="19"/>
  <c r="M8" i="19" s="1"/>
  <c r="A9" i="19"/>
  <c r="A10" i="19" s="1"/>
  <c r="A11" i="19" s="1"/>
  <c r="A12" i="19" s="1"/>
  <c r="A13" i="19" s="1"/>
  <c r="A14" i="19" s="1"/>
  <c r="A15" i="19" s="1"/>
  <c r="A16" i="19" s="1"/>
  <c r="A17" i="19" s="1"/>
  <c r="A18" i="19" s="1"/>
  <c r="A19" i="19" s="1"/>
  <c r="A20" i="19" s="1"/>
  <c r="A21" i="19" s="1"/>
  <c r="A22" i="19" s="1"/>
  <c r="A23" i="19" s="1"/>
  <c r="A24" i="19" s="1"/>
  <c r="A25" i="19" s="1"/>
  <c r="A26" i="19" s="1"/>
  <c r="A27" i="19" s="1"/>
  <c r="A28" i="19" s="1"/>
  <c r="I9" i="19"/>
  <c r="O9" i="19" s="1"/>
  <c r="K9" i="19"/>
  <c r="M9" i="19" s="1"/>
  <c r="I10" i="19"/>
  <c r="O10" i="19" s="1"/>
  <c r="P10" i="19" s="1"/>
  <c r="K10" i="19"/>
  <c r="I26" i="19"/>
  <c r="O26" i="19" s="1"/>
  <c r="P26" i="19" s="1"/>
  <c r="K26" i="19"/>
  <c r="I27" i="19"/>
  <c r="O27" i="19" s="1"/>
  <c r="K27" i="19"/>
  <c r="I28" i="19"/>
  <c r="O28" i="19" s="1"/>
  <c r="K28" i="19"/>
  <c r="H31" i="19"/>
  <c r="U31" i="19"/>
  <c r="N11" i="5" s="1"/>
  <c r="H33" i="19"/>
  <c r="H34" i="19"/>
  <c r="I7" i="12"/>
  <c r="O7" i="12" s="1"/>
  <c r="K7" i="12"/>
  <c r="A8" i="12"/>
  <c r="A9" i="12" s="1"/>
  <c r="I8" i="12"/>
  <c r="K8" i="12"/>
  <c r="I9" i="12"/>
  <c r="O9" i="12" s="1"/>
  <c r="K9" i="12"/>
  <c r="I10" i="12"/>
  <c r="O10" i="12" s="1"/>
  <c r="K10" i="12"/>
  <c r="M10" i="12" s="1"/>
  <c r="A11" i="12"/>
  <c r="A12" i="12" s="1"/>
  <c r="I11" i="12"/>
  <c r="O11" i="12" s="1"/>
  <c r="K11" i="12"/>
  <c r="I12" i="12"/>
  <c r="O12" i="12" s="1"/>
  <c r="K12" i="12"/>
  <c r="A17" i="12"/>
  <c r="A18" i="12" s="1"/>
  <c r="A19" i="12" s="1"/>
  <c r="A20" i="12" s="1"/>
  <c r="A21" i="12" s="1"/>
  <c r="A22" i="12" s="1"/>
  <c r="A23" i="12" s="1"/>
  <c r="I17" i="12"/>
  <c r="O17" i="12" s="1"/>
  <c r="K17" i="12"/>
  <c r="I18" i="12"/>
  <c r="O18" i="12" s="1"/>
  <c r="K18" i="12"/>
  <c r="I19" i="12"/>
  <c r="O19" i="12" s="1"/>
  <c r="K19" i="12"/>
  <c r="I20" i="12"/>
  <c r="O20" i="12" s="1"/>
  <c r="K20" i="12"/>
  <c r="I21" i="12"/>
  <c r="O21" i="12" s="1"/>
  <c r="P21" i="12" s="1"/>
  <c r="K21" i="12"/>
  <c r="I22" i="12"/>
  <c r="O22" i="12" s="1"/>
  <c r="K22" i="12"/>
  <c r="I23" i="12"/>
  <c r="O23" i="12" s="1"/>
  <c r="K23" i="12"/>
  <c r="H26" i="12"/>
  <c r="U26" i="12"/>
  <c r="N10" i="5" s="1"/>
  <c r="J12" i="20"/>
  <c r="S12" i="20"/>
  <c r="T12" i="20"/>
  <c r="U12" i="20" s="1"/>
  <c r="W12" i="20"/>
  <c r="J13" i="20"/>
  <c r="W13" i="20" s="1"/>
  <c r="S13" i="20"/>
  <c r="T13" i="20"/>
  <c r="U13" i="20" s="1"/>
  <c r="J15" i="20"/>
  <c r="X15" i="20" s="1"/>
  <c r="S15" i="20"/>
  <c r="T15" i="20"/>
  <c r="W15" i="20"/>
  <c r="J16" i="20"/>
  <c r="S16" i="20"/>
  <c r="T16" i="20"/>
  <c r="W16" i="20"/>
  <c r="J17" i="20"/>
  <c r="W17" i="20" s="1"/>
  <c r="S17" i="20"/>
  <c r="T17" i="20"/>
  <c r="U17" i="20" s="1"/>
  <c r="J19" i="20"/>
  <c r="W19" i="20" s="1"/>
  <c r="S19" i="20"/>
  <c r="T19" i="20"/>
  <c r="J21" i="20"/>
  <c r="W21" i="20" s="1"/>
  <c r="S21" i="20"/>
  <c r="T21" i="20"/>
  <c r="J23" i="20"/>
  <c r="S23" i="20"/>
  <c r="T23" i="20"/>
  <c r="U23" i="20" s="1"/>
  <c r="J24" i="20"/>
  <c r="W24" i="20" s="1"/>
  <c r="S24" i="20"/>
  <c r="T24" i="20"/>
  <c r="U24" i="20" s="1"/>
  <c r="J26" i="20"/>
  <c r="S26" i="20"/>
  <c r="T26" i="20"/>
  <c r="U26" i="20" s="1"/>
  <c r="W26" i="20"/>
  <c r="X26" i="20" s="1"/>
  <c r="Y26" i="20" s="1"/>
  <c r="J27" i="20"/>
  <c r="S27" i="20"/>
  <c r="T27" i="20"/>
  <c r="J28" i="20"/>
  <c r="W28" i="20" s="1"/>
  <c r="S28" i="20"/>
  <c r="T28" i="20"/>
  <c r="J29" i="20"/>
  <c r="W29" i="20" s="1"/>
  <c r="S29" i="20"/>
  <c r="T29" i="20"/>
  <c r="U29" i="20" s="1"/>
  <c r="J30" i="20"/>
  <c r="W30" i="20" s="1"/>
  <c r="S30" i="20"/>
  <c r="T30" i="20"/>
  <c r="U30" i="20" s="1"/>
  <c r="J31" i="20"/>
  <c r="W31" i="20" s="1"/>
  <c r="S31" i="20"/>
  <c r="T31" i="20"/>
  <c r="J32" i="20"/>
  <c r="S32" i="20"/>
  <c r="T32" i="20"/>
  <c r="U32" i="20" s="1"/>
  <c r="J33" i="20"/>
  <c r="W33" i="20" s="1"/>
  <c r="S33" i="20"/>
  <c r="T33" i="20"/>
  <c r="U33" i="20" s="1"/>
  <c r="J34" i="20"/>
  <c r="S34" i="20"/>
  <c r="T34" i="20"/>
  <c r="U34" i="20" s="1"/>
  <c r="W34" i="20"/>
  <c r="J36" i="20"/>
  <c r="S36" i="20"/>
  <c r="T36" i="20"/>
  <c r="W36" i="20"/>
  <c r="X36" i="20" s="1"/>
  <c r="J37" i="20"/>
  <c r="W37" i="20" s="1"/>
  <c r="S37" i="20"/>
  <c r="T37" i="20"/>
  <c r="J38" i="20"/>
  <c r="W38" i="20" s="1"/>
  <c r="S38" i="20"/>
  <c r="T38" i="20"/>
  <c r="U38" i="20" s="1"/>
  <c r="J39" i="20"/>
  <c r="W39" i="20" s="1"/>
  <c r="S39" i="20"/>
  <c r="T39" i="20"/>
  <c r="U39" i="20" s="1"/>
  <c r="J41" i="20"/>
  <c r="W41" i="20" s="1"/>
  <c r="S41" i="20"/>
  <c r="T41" i="20"/>
  <c r="J42" i="20"/>
  <c r="S42" i="20"/>
  <c r="T42" i="20"/>
  <c r="U42" i="20" s="1"/>
  <c r="J43" i="20"/>
  <c r="W43" i="20" s="1"/>
  <c r="S43" i="20"/>
  <c r="T43" i="20"/>
  <c r="U43" i="20" s="1"/>
  <c r="J44" i="20"/>
  <c r="W44" i="20" s="1"/>
  <c r="S44" i="20"/>
  <c r="T44" i="20"/>
  <c r="U44" i="20" s="1"/>
  <c r="J45" i="20"/>
  <c r="S45" i="20"/>
  <c r="T45" i="20"/>
  <c r="W45" i="20"/>
  <c r="X45" i="20" s="1"/>
  <c r="J47" i="20"/>
  <c r="W47" i="20" s="1"/>
  <c r="S47" i="20"/>
  <c r="T47" i="20"/>
  <c r="J48" i="20"/>
  <c r="W48" i="20" s="1"/>
  <c r="S48" i="20"/>
  <c r="T48" i="20"/>
  <c r="U48" i="20" s="1"/>
  <c r="J49" i="20"/>
  <c r="W49" i="20" s="1"/>
  <c r="S49" i="20"/>
  <c r="T49" i="20"/>
  <c r="U49" i="20" s="1"/>
  <c r="J51" i="20"/>
  <c r="W51" i="20" s="1"/>
  <c r="S51" i="20"/>
  <c r="T51" i="20"/>
  <c r="J52" i="20"/>
  <c r="S52" i="20"/>
  <c r="T52" i="20"/>
  <c r="J53" i="20"/>
  <c r="S53" i="20"/>
  <c r="T53" i="20"/>
  <c r="W53" i="20"/>
  <c r="J54" i="20"/>
  <c r="W54" i="20" s="1"/>
  <c r="S54" i="20"/>
  <c r="U54" i="20" s="1"/>
  <c r="T54" i="20"/>
  <c r="J55" i="20"/>
  <c r="W55" i="20" s="1"/>
  <c r="S55" i="20"/>
  <c r="T55" i="20"/>
  <c r="U55" i="20" s="1"/>
  <c r="J56" i="20"/>
  <c r="S56" i="20"/>
  <c r="T56" i="20"/>
  <c r="U56" i="20"/>
  <c r="W56" i="20"/>
  <c r="J57" i="20"/>
  <c r="W57" i="20" s="1"/>
  <c r="S57" i="20"/>
  <c r="T57" i="20"/>
  <c r="U57" i="20" s="1"/>
  <c r="J58" i="20"/>
  <c r="W58" i="20" s="1"/>
  <c r="S58" i="20"/>
  <c r="T58" i="20"/>
  <c r="U58" i="20" s="1"/>
  <c r="J59" i="20"/>
  <c r="W59" i="20" s="1"/>
  <c r="S59" i="20"/>
  <c r="T59" i="20"/>
  <c r="J60" i="20"/>
  <c r="S60" i="20"/>
  <c r="T60" i="20"/>
  <c r="J62" i="20"/>
  <c r="S62" i="20"/>
  <c r="T62" i="20"/>
  <c r="W62" i="20"/>
  <c r="J63" i="20"/>
  <c r="W63" i="20" s="1"/>
  <c r="S63" i="20"/>
  <c r="U63" i="20" s="1"/>
  <c r="T63" i="20"/>
  <c r="B65" i="20"/>
  <c r="C65" i="20"/>
  <c r="H65" i="20"/>
  <c r="I65" i="20"/>
  <c r="N65" i="20"/>
  <c r="O65" i="20"/>
  <c r="P65" i="20"/>
  <c r="Q65" i="20"/>
  <c r="R65" i="20"/>
  <c r="D66" i="20"/>
  <c r="E66" i="20"/>
  <c r="F66" i="20"/>
  <c r="G66" i="20"/>
  <c r="H66" i="20"/>
  <c r="I66" i="20"/>
  <c r="L66" i="20"/>
  <c r="M66" i="20"/>
  <c r="I13" i="22"/>
  <c r="L13" i="22" s="1"/>
  <c r="K13" i="22"/>
  <c r="S13" i="22"/>
  <c r="T13" i="22"/>
  <c r="I14" i="22"/>
  <c r="K14" i="22" s="1"/>
  <c r="S14" i="22"/>
  <c r="U14" i="22" s="1"/>
  <c r="T14" i="22"/>
  <c r="I15" i="22"/>
  <c r="S15" i="22"/>
  <c r="T15" i="22"/>
  <c r="U15" i="22" s="1"/>
  <c r="I16" i="22"/>
  <c r="K16" i="22" s="1"/>
  <c r="S16" i="22"/>
  <c r="T16" i="22"/>
  <c r="I17" i="22"/>
  <c r="K17" i="22"/>
  <c r="S17" i="22"/>
  <c r="T17" i="22"/>
  <c r="I18" i="22"/>
  <c r="K18" i="22" s="1"/>
  <c r="S18" i="22"/>
  <c r="U18" i="22" s="1"/>
  <c r="T18" i="22"/>
  <c r="I19" i="22"/>
  <c r="K19" i="22" s="1"/>
  <c r="S19" i="22"/>
  <c r="T19" i="22"/>
  <c r="I20" i="22"/>
  <c r="S20" i="22"/>
  <c r="T20" i="22"/>
  <c r="U20" i="22" s="1"/>
  <c r="I21" i="22"/>
  <c r="S21" i="22"/>
  <c r="T21" i="22"/>
  <c r="U21" i="22" s="1"/>
  <c r="I22" i="22"/>
  <c r="K22" i="22"/>
  <c r="S22" i="22"/>
  <c r="T22" i="22"/>
  <c r="I23" i="22"/>
  <c r="S23" i="22"/>
  <c r="U23" i="22" s="1"/>
  <c r="T23" i="22"/>
  <c r="I24" i="22"/>
  <c r="K24" i="22" s="1"/>
  <c r="S24" i="22"/>
  <c r="T24" i="22"/>
  <c r="I25" i="22"/>
  <c r="K25" i="22" s="1"/>
  <c r="S25" i="22"/>
  <c r="T25" i="22"/>
  <c r="I26" i="22"/>
  <c r="K26" i="22" s="1"/>
  <c r="S26" i="22"/>
  <c r="T26" i="22"/>
  <c r="I27" i="22"/>
  <c r="K27" i="22"/>
  <c r="S27" i="22"/>
  <c r="T27" i="22"/>
  <c r="U27" i="22" s="1"/>
  <c r="I28" i="22"/>
  <c r="S28" i="22"/>
  <c r="T28" i="22"/>
  <c r="U28" i="22"/>
  <c r="I29" i="22"/>
  <c r="L29" i="22" s="1"/>
  <c r="K29" i="22"/>
  <c r="S29" i="22"/>
  <c r="T29" i="22"/>
  <c r="I30" i="22"/>
  <c r="K30" i="22" s="1"/>
  <c r="S30" i="22"/>
  <c r="T30" i="22"/>
  <c r="U30" i="22"/>
  <c r="I31" i="22"/>
  <c r="S31" i="22"/>
  <c r="U31" i="22" s="1"/>
  <c r="T31" i="22"/>
  <c r="I32" i="22"/>
  <c r="K32" i="22" s="1"/>
  <c r="S32" i="22"/>
  <c r="T32" i="22"/>
  <c r="I33" i="22"/>
  <c r="K33" i="22" s="1"/>
  <c r="S33" i="22"/>
  <c r="T33" i="22"/>
  <c r="I34" i="22"/>
  <c r="K34" i="22" s="1"/>
  <c r="S34" i="22"/>
  <c r="T34" i="22"/>
  <c r="I35" i="22"/>
  <c r="K35" i="22"/>
  <c r="S35" i="22"/>
  <c r="T35" i="22"/>
  <c r="U35" i="22" s="1"/>
  <c r="I36" i="22"/>
  <c r="S36" i="22"/>
  <c r="T36" i="22"/>
  <c r="U36" i="22"/>
  <c r="I37" i="22"/>
  <c r="L37" i="22" s="1"/>
  <c r="K37" i="22"/>
  <c r="S37" i="22"/>
  <c r="T37" i="22"/>
  <c r="I38" i="22"/>
  <c r="K38" i="22" s="1"/>
  <c r="S38" i="22"/>
  <c r="U38" i="22" s="1"/>
  <c r="T38" i="22"/>
  <c r="I39" i="22"/>
  <c r="S39" i="22"/>
  <c r="T39" i="22"/>
  <c r="U39" i="22" s="1"/>
  <c r="I40" i="22"/>
  <c r="K40" i="22" s="1"/>
  <c r="S40" i="22"/>
  <c r="T40" i="22"/>
  <c r="U40" i="22" s="1"/>
  <c r="I41" i="22"/>
  <c r="K41" i="22"/>
  <c r="S41" i="22"/>
  <c r="T41" i="22"/>
  <c r="U41" i="22" s="1"/>
  <c r="I42" i="22"/>
  <c r="K42" i="22" s="1"/>
  <c r="S42" i="22"/>
  <c r="U42" i="22" s="1"/>
  <c r="T42" i="22"/>
  <c r="I43" i="22"/>
  <c r="K43" i="22" s="1"/>
  <c r="S43" i="22"/>
  <c r="T43" i="22"/>
  <c r="B45" i="22"/>
  <c r="C45" i="22"/>
  <c r="D46" i="22"/>
  <c r="E46" i="22"/>
  <c r="F46" i="22"/>
  <c r="G46" i="22"/>
  <c r="H46" i="22"/>
  <c r="Q46" i="22"/>
  <c r="N13" i="5"/>
  <c r="N14" i="5"/>
  <c r="N16" i="5"/>
  <c r="N18" i="5"/>
  <c r="N20" i="5"/>
  <c r="N21" i="5"/>
  <c r="N23" i="5"/>
  <c r="N24" i="5"/>
  <c r="B61" i="5"/>
  <c r="C61" i="5"/>
  <c r="N64" i="5"/>
  <c r="N65" i="5"/>
  <c r="N66" i="5"/>
  <c r="N67" i="5"/>
  <c r="N68" i="5"/>
  <c r="N69" i="5"/>
  <c r="N70" i="5"/>
  <c r="N71" i="5"/>
  <c r="N78" i="5"/>
  <c r="N80" i="5"/>
  <c r="N81" i="5"/>
  <c r="N17" i="2"/>
  <c r="L19" i="14"/>
  <c r="D23" i="5" s="1"/>
  <c r="K16" i="18"/>
  <c r="D82" i="5" s="1"/>
  <c r="M28" i="6"/>
  <c r="D21" i="5" s="1"/>
  <c r="L28" i="9"/>
  <c r="D19" i="5" s="1"/>
  <c r="O14" i="17"/>
  <c r="P14" i="17" s="1"/>
  <c r="H39" i="26"/>
  <c r="D40" i="26"/>
  <c r="I40" i="26"/>
  <c r="J14" i="26"/>
  <c r="AB26" i="25"/>
  <c r="AB15" i="25"/>
  <c r="AA45" i="25"/>
  <c r="AB45" i="25" s="1"/>
  <c r="AC45" i="25" s="1"/>
  <c r="AB12" i="25"/>
  <c r="AB24" i="25"/>
  <c r="Y29" i="25"/>
  <c r="AB33" i="25"/>
  <c r="Y38" i="25"/>
  <c r="AB43" i="25"/>
  <c r="AC43" i="25"/>
  <c r="AD43" i="25" s="1"/>
  <c r="Y48" i="25"/>
  <c r="Y53" i="25"/>
  <c r="AA54" i="25"/>
  <c r="Y57" i="25"/>
  <c r="AA58" i="25"/>
  <c r="AA63" i="25"/>
  <c r="AA19" i="25"/>
  <c r="AB19" i="25" s="1"/>
  <c r="AC19" i="25" s="1"/>
  <c r="AD19" i="25" s="1"/>
  <c r="AA21" i="25"/>
  <c r="AB21" i="25" s="1"/>
  <c r="AB23" i="25"/>
  <c r="AC23" i="25" s="1"/>
  <c r="AA30" i="25"/>
  <c r="AC31" i="25"/>
  <c r="AD31" i="25" s="1"/>
  <c r="AE31" i="25" s="1"/>
  <c r="AA31" i="25"/>
  <c r="AB31" i="25" s="1"/>
  <c r="AB32" i="25"/>
  <c r="AC32" i="25" s="1"/>
  <c r="AA39" i="25"/>
  <c r="AC39" i="25" s="1"/>
  <c r="AA49" i="25"/>
  <c r="AB49" i="25" s="1"/>
  <c r="AA51" i="25"/>
  <c r="AB51" i="25" s="1"/>
  <c r="AC60" i="25"/>
  <c r="X65" i="25"/>
  <c r="Y12" i="25"/>
  <c r="AB17" i="25"/>
  <c r="AB29" i="25"/>
  <c r="AB30" i="25"/>
  <c r="AB38" i="25"/>
  <c r="AB39" i="25"/>
  <c r="Y43" i="25"/>
  <c r="AB53" i="25"/>
  <c r="AA55" i="25"/>
  <c r="AC55" i="25" s="1"/>
  <c r="AD55" i="25" s="1"/>
  <c r="AA59" i="25"/>
  <c r="AB59" i="25" s="1"/>
  <c r="K34" i="23"/>
  <c r="L13" i="15"/>
  <c r="D24" i="5" s="1"/>
  <c r="AC29" i="25"/>
  <c r="AD60" i="25"/>
  <c r="AE60" i="25" s="1"/>
  <c r="AB41" i="25"/>
  <c r="AB63" i="25"/>
  <c r="AB58" i="25"/>
  <c r="AC58" i="25" s="1"/>
  <c r="AD58" i="25" s="1"/>
  <c r="AB54" i="25"/>
  <c r="AC54" i="25" s="1"/>
  <c r="AD54" i="25" s="1"/>
  <c r="AB55" i="25"/>
  <c r="AC12" i="25"/>
  <c r="AD12" i="25" s="1"/>
  <c r="AC26" i="25"/>
  <c r="AD26" i="25" s="1"/>
  <c r="AC38" i="25"/>
  <c r="AD38" i="25" s="1"/>
  <c r="AE38" i="25" s="1"/>
  <c r="AC17" i="25"/>
  <c r="AC41" i="25"/>
  <c r="N18" i="1" l="1"/>
  <c r="K16" i="13"/>
  <c r="C12" i="5" s="1"/>
  <c r="M12" i="13"/>
  <c r="L16" i="13"/>
  <c r="D12" i="5" s="1"/>
  <c r="M9" i="12"/>
  <c r="N22" i="1"/>
  <c r="AB47" i="25"/>
  <c r="AC47" i="25" s="1"/>
  <c r="X63" i="20"/>
  <c r="Y63" i="20"/>
  <c r="Z63" i="20" s="1"/>
  <c r="AC21" i="25"/>
  <c r="AD21" i="25" s="1"/>
  <c r="Z54" i="20"/>
  <c r="AA54" i="20" s="1"/>
  <c r="X54" i="20"/>
  <c r="M37" i="22"/>
  <c r="AD32" i="25"/>
  <c r="AE32" i="25" s="1"/>
  <c r="AD17" i="25"/>
  <c r="U43" i="22"/>
  <c r="K21" i="22"/>
  <c r="L17" i="22"/>
  <c r="U52" i="20"/>
  <c r="U37" i="20"/>
  <c r="X34" i="20"/>
  <c r="Y34" i="20" s="1"/>
  <c r="U15" i="20"/>
  <c r="Y36" i="25"/>
  <c r="Y51" i="25"/>
  <c r="Y56" i="25"/>
  <c r="L33" i="22"/>
  <c r="M33" i="22" s="1"/>
  <c r="N33" i="22" s="1"/>
  <c r="AB36" i="25"/>
  <c r="L41" i="22"/>
  <c r="U32" i="22"/>
  <c r="U24" i="22"/>
  <c r="U22" i="22"/>
  <c r="U62" i="20"/>
  <c r="U45" i="20"/>
  <c r="U28" i="20"/>
  <c r="Y39" i="25"/>
  <c r="Y59" i="25"/>
  <c r="AA62" i="25"/>
  <c r="AB62" i="25" s="1"/>
  <c r="M29" i="22"/>
  <c r="N29" i="22" s="1"/>
  <c r="O29" i="22" s="1"/>
  <c r="L14" i="22"/>
  <c r="Y55" i="20"/>
  <c r="Z55" i="20" s="1"/>
  <c r="AA55" i="20" s="1"/>
  <c r="Z26" i="20"/>
  <c r="Y13" i="20"/>
  <c r="Z13" i="20" s="1"/>
  <c r="AA13" i="20" s="1"/>
  <c r="L25" i="22"/>
  <c r="AE43" i="25"/>
  <c r="U34" i="22"/>
  <c r="U26" i="22"/>
  <c r="U13" i="22"/>
  <c r="U46" i="22" s="1"/>
  <c r="Y54" i="20"/>
  <c r="U53" i="20"/>
  <c r="Y45" i="20"/>
  <c r="U36" i="20"/>
  <c r="U16" i="20"/>
  <c r="X13" i="20"/>
  <c r="Y17" i="25"/>
  <c r="Y26" i="25"/>
  <c r="Y31" i="25"/>
  <c r="Y37" i="25"/>
  <c r="AA57" i="25"/>
  <c r="J40" i="26"/>
  <c r="AD29" i="25"/>
  <c r="AE29" i="25" s="1"/>
  <c r="L38" i="22"/>
  <c r="Y44" i="20"/>
  <c r="AA44" i="20" s="1"/>
  <c r="W27" i="20"/>
  <c r="J66" i="25"/>
  <c r="AE17" i="25"/>
  <c r="AE12" i="25"/>
  <c r="U37" i="22"/>
  <c r="U33" i="22"/>
  <c r="U29" i="22"/>
  <c r="U19" i="22"/>
  <c r="U60" i="20"/>
  <c r="U47" i="20"/>
  <c r="X44" i="20"/>
  <c r="Z44" i="20" s="1"/>
  <c r="U27" i="20"/>
  <c r="P7" i="1"/>
  <c r="Q7" i="1" s="1"/>
  <c r="Y23" i="25"/>
  <c r="AD39" i="25"/>
  <c r="AE39" i="25" s="1"/>
  <c r="X55" i="20"/>
  <c r="N19" i="8"/>
  <c r="M8" i="13"/>
  <c r="M27" i="19"/>
  <c r="M11" i="12"/>
  <c r="M12" i="12"/>
  <c r="AE55" i="25"/>
  <c r="AB44" i="25"/>
  <c r="AC44" i="25" s="1"/>
  <c r="AC49" i="25"/>
  <c r="AD49" i="25" s="1"/>
  <c r="AC51" i="25"/>
  <c r="AD51" i="25" s="1"/>
  <c r="AE51" i="25" s="1"/>
  <c r="AC30" i="25"/>
  <c r="W52" i="20"/>
  <c r="AC42" i="25"/>
  <c r="AD42" i="25" s="1"/>
  <c r="AE42" i="25" s="1"/>
  <c r="AC33" i="25"/>
  <c r="AD33" i="25" s="1"/>
  <c r="K39" i="22"/>
  <c r="L39" i="22"/>
  <c r="M17" i="22"/>
  <c r="N17" i="22" s="1"/>
  <c r="M13" i="22"/>
  <c r="X19" i="20"/>
  <c r="O7" i="13"/>
  <c r="P7" i="13" s="1"/>
  <c r="AC48" i="25"/>
  <c r="AC59" i="25"/>
  <c r="AD59" i="25" s="1"/>
  <c r="AE59" i="25" s="1"/>
  <c r="T45" i="22"/>
  <c r="M41" i="22"/>
  <c r="N41" i="22" s="1"/>
  <c r="L22" i="22"/>
  <c r="U16" i="22"/>
  <c r="T46" i="22"/>
  <c r="X47" i="20"/>
  <c r="Y47" i="20" s="1"/>
  <c r="X28" i="20"/>
  <c r="Y28" i="20"/>
  <c r="Z28" i="20"/>
  <c r="AC53" i="25"/>
  <c r="AD53" i="25" s="1"/>
  <c r="AE53" i="25" s="1"/>
  <c r="AD45" i="25"/>
  <c r="AE45" i="25" s="1"/>
  <c r="AD63" i="25"/>
  <c r="AE58" i="25"/>
  <c r="AC63" i="25"/>
  <c r="AD48" i="25"/>
  <c r="AE48" i="25" s="1"/>
  <c r="K31" i="22"/>
  <c r="L26" i="22"/>
  <c r="M26" i="22" s="1"/>
  <c r="W60" i="20"/>
  <c r="X60" i="20" s="1"/>
  <c r="Y60" i="20" s="1"/>
  <c r="Z60" i="20" s="1"/>
  <c r="W42" i="20"/>
  <c r="X42" i="20" s="1"/>
  <c r="J66" i="20"/>
  <c r="W23" i="20"/>
  <c r="X23" i="20" s="1"/>
  <c r="J65" i="20"/>
  <c r="AA34" i="25"/>
  <c r="Y54" i="25"/>
  <c r="AE26" i="25"/>
  <c r="AC15" i="25"/>
  <c r="AD15" i="25" s="1"/>
  <c r="M25" i="22"/>
  <c r="N25" i="22" s="1"/>
  <c r="S45" i="22"/>
  <c r="S46" i="22" s="1"/>
  <c r="U19" i="20"/>
  <c r="T65" i="20"/>
  <c r="AD23" i="25"/>
  <c r="AE23" i="25" s="1"/>
  <c r="AD41" i="25"/>
  <c r="AE41" i="25" s="1"/>
  <c r="AE54" i="25"/>
  <c r="U25" i="22"/>
  <c r="U59" i="20"/>
  <c r="U41" i="20"/>
  <c r="U21" i="20"/>
  <c r="X30" i="20"/>
  <c r="S65" i="20"/>
  <c r="J65" i="25"/>
  <c r="AA27" i="25"/>
  <c r="AB27" i="25"/>
  <c r="L18" i="22"/>
  <c r="M18" i="22"/>
  <c r="N18" i="22" s="1"/>
  <c r="AD30" i="25"/>
  <c r="AC24" i="25"/>
  <c r="AD24" i="25" s="1"/>
  <c r="L42" i="22"/>
  <c r="M42" i="22" s="1"/>
  <c r="K23" i="22"/>
  <c r="L23" i="22"/>
  <c r="M23" i="22" s="1"/>
  <c r="U17" i="22"/>
  <c r="X56" i="20"/>
  <c r="Y56" i="20" s="1"/>
  <c r="X37" i="20"/>
  <c r="Y36" i="20"/>
  <c r="Y21" i="20"/>
  <c r="Z21" i="20" s="1"/>
  <c r="X16" i="20"/>
  <c r="Y16" i="20"/>
  <c r="Z16" i="20"/>
  <c r="Y15" i="20"/>
  <c r="N8" i="23"/>
  <c r="N34" i="23" s="1"/>
  <c r="H71" i="5" s="1"/>
  <c r="H61" i="5" s="1"/>
  <c r="H62" i="5" s="1"/>
  <c r="AB16" i="25"/>
  <c r="W32" i="20"/>
  <c r="X32" i="20" s="1"/>
  <c r="AB13" i="25"/>
  <c r="AA56" i="25"/>
  <c r="AB56" i="25" s="1"/>
  <c r="AE19" i="25"/>
  <c r="L34" i="22"/>
  <c r="L30" i="22"/>
  <c r="K15" i="22"/>
  <c r="L15" i="22" s="1"/>
  <c r="I46" i="22"/>
  <c r="U51" i="20"/>
  <c r="U31" i="20"/>
  <c r="Y13" i="25"/>
  <c r="W65" i="25"/>
  <c r="L36" i="22"/>
  <c r="M10" i="10"/>
  <c r="L43" i="22"/>
  <c r="K36" i="22"/>
  <c r="L35" i="22"/>
  <c r="K28" i="22"/>
  <c r="L27" i="22"/>
  <c r="K20" i="22"/>
  <c r="L19" i="22"/>
  <c r="X62" i="20"/>
  <c r="X53" i="20"/>
  <c r="X43" i="20"/>
  <c r="Y43" i="20" s="1"/>
  <c r="X33" i="20"/>
  <c r="X24" i="20"/>
  <c r="Y24" i="20" s="1"/>
  <c r="X12" i="20"/>
  <c r="Y12" i="20" s="1"/>
  <c r="P28" i="7"/>
  <c r="Q28" i="7" s="1"/>
  <c r="AB28" i="25"/>
  <c r="AA37" i="25"/>
  <c r="AB52" i="25"/>
  <c r="X59" i="20"/>
  <c r="Y59" i="20" s="1"/>
  <c r="X51" i="20"/>
  <c r="X41" i="20"/>
  <c r="Y41" i="20" s="1"/>
  <c r="X31" i="20"/>
  <c r="Y31" i="20" s="1"/>
  <c r="Z31" i="20" s="1"/>
  <c r="X21" i="20"/>
  <c r="Y19" i="20"/>
  <c r="M7" i="19"/>
  <c r="L40" i="22"/>
  <c r="L32" i="22"/>
  <c r="M32" i="22" s="1"/>
  <c r="L24" i="22"/>
  <c r="X58" i="20"/>
  <c r="X49" i="20"/>
  <c r="X39" i="20"/>
  <c r="Y29" i="20"/>
  <c r="Z29" i="20" s="1"/>
  <c r="M20" i="12"/>
  <c r="N17" i="1"/>
  <c r="M38" i="22"/>
  <c r="M30" i="22"/>
  <c r="N30" i="22" s="1"/>
  <c r="M14" i="22"/>
  <c r="N14" i="22" s="1"/>
  <c r="N13" i="22"/>
  <c r="X57" i="20"/>
  <c r="X48" i="20"/>
  <c r="Z45" i="20"/>
  <c r="AA45" i="20" s="1"/>
  <c r="X38" i="20"/>
  <c r="Y38" i="20" s="1"/>
  <c r="Z38" i="20" s="1"/>
  <c r="Z36" i="20"/>
  <c r="X29" i="20"/>
  <c r="AA26" i="20"/>
  <c r="X17" i="20"/>
  <c r="N61" i="5"/>
  <c r="M17" i="10"/>
  <c r="M10" i="19"/>
  <c r="O10" i="23"/>
  <c r="O7" i="23"/>
  <c r="P7" i="23" s="1"/>
  <c r="P10" i="2"/>
  <c r="Q10" i="2" s="1"/>
  <c r="R10" i="2" s="1"/>
  <c r="O27" i="7"/>
  <c r="P27" i="7" s="1"/>
  <c r="Q27" i="7" s="1"/>
  <c r="R27" i="7" s="1"/>
  <c r="Y17" i="7"/>
  <c r="Y30" i="7"/>
  <c r="P22" i="1"/>
  <c r="Q22" i="1" s="1"/>
  <c r="R22" i="1" s="1"/>
  <c r="S22" i="1" s="1"/>
  <c r="N21" i="1"/>
  <c r="N14" i="1"/>
  <c r="M13" i="10"/>
  <c r="M14" i="10"/>
  <c r="M10" i="24"/>
  <c r="J34" i="23"/>
  <c r="L34" i="23"/>
  <c r="N9" i="8"/>
  <c r="N11" i="8"/>
  <c r="N14" i="8"/>
  <c r="M15" i="10"/>
  <c r="M19" i="12"/>
  <c r="M21" i="12"/>
  <c r="M23" i="12"/>
  <c r="M7" i="24"/>
  <c r="M8" i="24"/>
  <c r="M26" i="19"/>
  <c r="P13" i="13"/>
  <c r="M10" i="13"/>
  <c r="M18" i="10"/>
  <c r="M16" i="10"/>
  <c r="M12" i="10"/>
  <c r="Q16" i="1"/>
  <c r="R16" i="1" s="1"/>
  <c r="N19" i="1"/>
  <c r="N23" i="1"/>
  <c r="Y19" i="1"/>
  <c r="N9" i="1"/>
  <c r="Y16" i="1"/>
  <c r="Y23" i="1"/>
  <c r="N8" i="1"/>
  <c r="O18" i="9"/>
  <c r="P18" i="9" s="1"/>
  <c r="O22" i="9"/>
  <c r="P22" i="9" s="1"/>
  <c r="Y21" i="9"/>
  <c r="O21" i="9"/>
  <c r="O20" i="9"/>
  <c r="O24" i="9"/>
  <c r="P24" i="9" s="1"/>
  <c r="O23" i="9"/>
  <c r="P23" i="9" s="1"/>
  <c r="Q23" i="9" s="1"/>
  <c r="O13" i="9"/>
  <c r="P13" i="9" s="1"/>
  <c r="O12" i="9"/>
  <c r="P12" i="9" s="1"/>
  <c r="Q12" i="9" s="1"/>
  <c r="R12" i="9" s="1"/>
  <c r="S12" i="9" s="1"/>
  <c r="O10" i="9"/>
  <c r="P10" i="9" s="1"/>
  <c r="O7" i="9"/>
  <c r="O19" i="9"/>
  <c r="O25" i="9"/>
  <c r="P25" i="9" s="1"/>
  <c r="Y23" i="9"/>
  <c r="O15" i="9"/>
  <c r="P15" i="9" s="1"/>
  <c r="Q15" i="9" s="1"/>
  <c r="M52" i="15"/>
  <c r="P52" i="15"/>
  <c r="P12" i="14"/>
  <c r="Q12" i="14" s="1"/>
  <c r="R12" i="14" s="1"/>
  <c r="P9" i="2"/>
  <c r="Q9" i="2" s="1"/>
  <c r="N12" i="8"/>
  <c r="N16" i="8"/>
  <c r="M11" i="13"/>
  <c r="M9" i="13"/>
  <c r="M8" i="12"/>
  <c r="M22" i="12"/>
  <c r="M18" i="12"/>
  <c r="M17" i="12"/>
  <c r="O11" i="23"/>
  <c r="P11" i="23" s="1"/>
  <c r="H34" i="23"/>
  <c r="O8" i="18"/>
  <c r="P8" i="18" s="1"/>
  <c r="Q8" i="18" s="1"/>
  <c r="J16" i="18"/>
  <c r="C82" i="5" s="1"/>
  <c r="N9" i="18"/>
  <c r="O10" i="18"/>
  <c r="P10" i="18" s="1"/>
  <c r="L16" i="18"/>
  <c r="E82" i="5" s="1"/>
  <c r="N7" i="18"/>
  <c r="O16" i="7"/>
  <c r="P16" i="7" s="1"/>
  <c r="Y12" i="7"/>
  <c r="O23" i="7"/>
  <c r="P23" i="7" s="1"/>
  <c r="O9" i="9"/>
  <c r="P9" i="9" s="1"/>
  <c r="Q9" i="9" s="1"/>
  <c r="R9" i="9" s="1"/>
  <c r="Y14" i="9"/>
  <c r="O14" i="9"/>
  <c r="P14" i="9" s="1"/>
  <c r="Y16" i="9"/>
  <c r="O16" i="9"/>
  <c r="P16" i="9" s="1"/>
  <c r="O11" i="9"/>
  <c r="P11" i="9" s="1"/>
  <c r="Y8" i="9"/>
  <c r="O8" i="9"/>
  <c r="O15" i="14"/>
  <c r="P30" i="3"/>
  <c r="Q30" i="3" s="1"/>
  <c r="R30" i="3" s="1"/>
  <c r="S30" i="3" s="1"/>
  <c r="P29" i="3"/>
  <c r="Q29" i="3" s="1"/>
  <c r="R29" i="3" s="1"/>
  <c r="P19" i="3"/>
  <c r="Q19" i="3" s="1"/>
  <c r="P15" i="11"/>
  <c r="Q15" i="11" s="1"/>
  <c r="R15" i="11" s="1"/>
  <c r="P13" i="11"/>
  <c r="Q13" i="11" s="1"/>
  <c r="Y18" i="9"/>
  <c r="Y22" i="9"/>
  <c r="Y12" i="9"/>
  <c r="Y13" i="9"/>
  <c r="Y19" i="9"/>
  <c r="Y10" i="9"/>
  <c r="Y23" i="2"/>
  <c r="Y19" i="2"/>
  <c r="P15" i="2"/>
  <c r="Q15" i="2" s="1"/>
  <c r="Y13" i="2"/>
  <c r="Y8" i="2"/>
  <c r="I27" i="2"/>
  <c r="W37" i="7"/>
  <c r="O29" i="7"/>
  <c r="P29" i="7" s="1"/>
  <c r="O19" i="7"/>
  <c r="P19" i="7" s="1"/>
  <c r="Y15" i="7"/>
  <c r="O13" i="7"/>
  <c r="P13" i="7" s="1"/>
  <c r="Q13" i="7" s="1"/>
  <c r="O11" i="7"/>
  <c r="N15" i="8"/>
  <c r="N16" i="1"/>
  <c r="M28" i="19"/>
  <c r="Q23" i="1"/>
  <c r="R23" i="1" s="1"/>
  <c r="P18" i="1"/>
  <c r="Q18" i="1" s="1"/>
  <c r="P17" i="1"/>
  <c r="Q17" i="1" s="1"/>
  <c r="R17" i="1" s="1"/>
  <c r="S17" i="1" s="1"/>
  <c r="T17" i="1" s="1"/>
  <c r="P15" i="1"/>
  <c r="Q15" i="1" s="1"/>
  <c r="R15" i="1" s="1"/>
  <c r="Y12" i="1"/>
  <c r="I27" i="1"/>
  <c r="P9" i="1"/>
  <c r="Q9" i="1" s="1"/>
  <c r="R9" i="1" s="1"/>
  <c r="S9" i="1" s="1"/>
  <c r="T9" i="1" s="1"/>
  <c r="M9" i="10"/>
  <c r="P8" i="10"/>
  <c r="Q8" i="10" s="1"/>
  <c r="M13" i="13"/>
  <c r="O9" i="13"/>
  <c r="P11" i="12"/>
  <c r="P10" i="12"/>
  <c r="P9" i="12"/>
  <c r="Q9" i="12" s="1"/>
  <c r="P7" i="12"/>
  <c r="Q7" i="12" s="1"/>
  <c r="P18" i="12"/>
  <c r="Q18" i="12" s="1"/>
  <c r="R18" i="12" s="1"/>
  <c r="S18" i="12" s="1"/>
  <c r="P10" i="24"/>
  <c r="P8" i="24"/>
  <c r="Q8" i="24" s="1"/>
  <c r="R8" i="24" s="1"/>
  <c r="Q41" i="27"/>
  <c r="N6" i="5"/>
  <c r="K13" i="15"/>
  <c r="C24" i="5" s="1"/>
  <c r="M9" i="15"/>
  <c r="M13" i="15" s="1"/>
  <c r="E24" i="5" s="1"/>
  <c r="O10" i="15"/>
  <c r="P10" i="15" s="1"/>
  <c r="O9" i="15"/>
  <c r="Q8" i="15"/>
  <c r="P11" i="15"/>
  <c r="Q11" i="15" s="1"/>
  <c r="P7" i="15"/>
  <c r="Q7" i="15" s="1"/>
  <c r="I13" i="15"/>
  <c r="I19" i="14"/>
  <c r="K19" i="14"/>
  <c r="C23" i="5" s="1"/>
  <c r="M19" i="14"/>
  <c r="E23" i="5" s="1"/>
  <c r="O10" i="14"/>
  <c r="Q14" i="14"/>
  <c r="R14" i="14" s="1"/>
  <c r="O7" i="14"/>
  <c r="Q11" i="14"/>
  <c r="R11" i="14" s="1"/>
  <c r="S11" i="14" s="1"/>
  <c r="Q9" i="14"/>
  <c r="R9" i="14" s="1"/>
  <c r="P8" i="14"/>
  <c r="P13" i="14"/>
  <c r="Q13" i="14" s="1"/>
  <c r="O24" i="3"/>
  <c r="P24" i="3" s="1"/>
  <c r="P20" i="3"/>
  <c r="Q20" i="3" s="1"/>
  <c r="P14" i="3"/>
  <c r="Q14" i="3" s="1"/>
  <c r="R14" i="3" s="1"/>
  <c r="S14" i="3" s="1"/>
  <c r="P12" i="3"/>
  <c r="Q12" i="3" s="1"/>
  <c r="P7" i="3"/>
  <c r="Q7" i="3" s="1"/>
  <c r="K34" i="3"/>
  <c r="C22" i="5" s="1"/>
  <c r="V34" i="3"/>
  <c r="M34" i="3"/>
  <c r="E22" i="5" s="1"/>
  <c r="O28" i="3"/>
  <c r="O25" i="3"/>
  <c r="P25" i="3" s="1"/>
  <c r="Q25" i="3" s="1"/>
  <c r="R25" i="3" s="1"/>
  <c r="P16" i="3"/>
  <c r="Q16" i="3" s="1"/>
  <c r="P8" i="3"/>
  <c r="Q8" i="3" s="1"/>
  <c r="P18" i="3"/>
  <c r="Q18" i="3" s="1"/>
  <c r="P13" i="3"/>
  <c r="Q13" i="3" s="1"/>
  <c r="P11" i="3"/>
  <c r="Q11" i="3" s="1"/>
  <c r="P9" i="3"/>
  <c r="O23" i="3"/>
  <c r="P27" i="3"/>
  <c r="Q27" i="3" s="1"/>
  <c r="P22" i="3"/>
  <c r="Q22" i="3" s="1"/>
  <c r="R22" i="3" s="1"/>
  <c r="O17" i="3"/>
  <c r="O15" i="3"/>
  <c r="I34" i="3"/>
  <c r="O26" i="3"/>
  <c r="O10" i="3"/>
  <c r="P21" i="3"/>
  <c r="P16" i="6"/>
  <c r="Q16" i="6" s="1"/>
  <c r="P15" i="6"/>
  <c r="Q15" i="6" s="1"/>
  <c r="Q25" i="6"/>
  <c r="R25" i="6" s="1"/>
  <c r="Q21" i="6"/>
  <c r="R21" i="6" s="1"/>
  <c r="S21" i="6" s="1"/>
  <c r="Q20" i="6"/>
  <c r="R20" i="6" s="1"/>
  <c r="S20" i="6" s="1"/>
  <c r="T20" i="6" s="1"/>
  <c r="P10" i="6"/>
  <c r="L28" i="6"/>
  <c r="C21" i="5" s="1"/>
  <c r="N13" i="6"/>
  <c r="N28" i="6" s="1"/>
  <c r="E21" i="5" s="1"/>
  <c r="X28" i="6"/>
  <c r="Q23" i="6"/>
  <c r="R23" i="6" s="1"/>
  <c r="S23" i="6" s="1"/>
  <c r="T23" i="6" s="1"/>
  <c r="Q19" i="6"/>
  <c r="Q13" i="6"/>
  <c r="I28" i="6"/>
  <c r="P17" i="6"/>
  <c r="P14" i="6"/>
  <c r="P12" i="6"/>
  <c r="Q12" i="6" s="1"/>
  <c r="R11" i="6"/>
  <c r="S11" i="6" s="1"/>
  <c r="T11" i="6" s="1"/>
  <c r="P9" i="6"/>
  <c r="Q9" i="6" s="1"/>
  <c r="R9" i="6" s="1"/>
  <c r="R8" i="6"/>
  <c r="S8" i="6" s="1"/>
  <c r="T8" i="6" s="1"/>
  <c r="R24" i="6"/>
  <c r="S24" i="6" s="1"/>
  <c r="P22" i="6"/>
  <c r="P18" i="6"/>
  <c r="Q7" i="6"/>
  <c r="R7" i="6" s="1"/>
  <c r="Q23" i="11"/>
  <c r="R23" i="11" s="1"/>
  <c r="Q22" i="11"/>
  <c r="R22" i="11" s="1"/>
  <c r="S22" i="11" s="1"/>
  <c r="P20" i="11"/>
  <c r="Q20" i="11" s="1"/>
  <c r="R20" i="11" s="1"/>
  <c r="P19" i="11"/>
  <c r="S18" i="11"/>
  <c r="T18" i="11" s="1"/>
  <c r="R17" i="11"/>
  <c r="S17" i="11" s="1"/>
  <c r="T17" i="11" s="1"/>
  <c r="R16" i="11"/>
  <c r="S16" i="11" s="1"/>
  <c r="T16" i="11" s="1"/>
  <c r="P14" i="11"/>
  <c r="Q14" i="11" s="1"/>
  <c r="R12" i="11"/>
  <c r="P9" i="11"/>
  <c r="Q9" i="11" s="1"/>
  <c r="P7" i="11"/>
  <c r="Q7" i="11" s="1"/>
  <c r="N29" i="11"/>
  <c r="E20" i="5" s="1"/>
  <c r="M29" i="11"/>
  <c r="D20" i="5" s="1"/>
  <c r="L29" i="11"/>
  <c r="C20" i="5" s="1"/>
  <c r="R11" i="11"/>
  <c r="S11" i="11" s="1"/>
  <c r="T11" i="11" s="1"/>
  <c r="Q21" i="11"/>
  <c r="R21" i="11" s="1"/>
  <c r="I29" i="11"/>
  <c r="P8" i="11"/>
  <c r="P10" i="11"/>
  <c r="Y25" i="9"/>
  <c r="V31" i="9"/>
  <c r="W30" i="9"/>
  <c r="M28" i="9"/>
  <c r="E19" i="5" s="1"/>
  <c r="K28" i="9"/>
  <c r="C19" i="5" s="1"/>
  <c r="V30" i="9"/>
  <c r="W28" i="9"/>
  <c r="V28" i="9"/>
  <c r="Y9" i="9"/>
  <c r="Y15" i="9"/>
  <c r="I30" i="9"/>
  <c r="I31" i="9"/>
  <c r="Y24" i="9"/>
  <c r="Y20" i="9"/>
  <c r="I28" i="9"/>
  <c r="Y7" i="9"/>
  <c r="Y11" i="9"/>
  <c r="M14" i="17"/>
  <c r="M19" i="17" s="1"/>
  <c r="E18" i="5" s="1"/>
  <c r="K19" i="17"/>
  <c r="C18" i="5" s="1"/>
  <c r="L19" i="17"/>
  <c r="D18" i="5" s="1"/>
  <c r="P16" i="17"/>
  <c r="Q16" i="17" s="1"/>
  <c r="R16" i="17" s="1"/>
  <c r="O15" i="17"/>
  <c r="P15" i="17" s="1"/>
  <c r="Q15" i="17" s="1"/>
  <c r="R15" i="17" s="1"/>
  <c r="Q14" i="17"/>
  <c r="R14" i="17" s="1"/>
  <c r="S14" i="17" s="1"/>
  <c r="P13" i="17"/>
  <c r="Q13" i="17" s="1"/>
  <c r="P12" i="17"/>
  <c r="Q12" i="17" s="1"/>
  <c r="P10" i="17"/>
  <c r="Q10" i="17" s="1"/>
  <c r="P8" i="17"/>
  <c r="P7" i="17"/>
  <c r="Q7" i="17" s="1"/>
  <c r="R7" i="17" s="1"/>
  <c r="P9" i="17"/>
  <c r="Q9" i="17" s="1"/>
  <c r="R9" i="17" s="1"/>
  <c r="I19" i="17"/>
  <c r="R11" i="17"/>
  <c r="S11" i="17" s="1"/>
  <c r="L27" i="2"/>
  <c r="C17" i="5" s="1"/>
  <c r="W27" i="2"/>
  <c r="N27" i="2"/>
  <c r="E17" i="5" s="1"/>
  <c r="M27" i="2"/>
  <c r="D17" i="5" s="1"/>
  <c r="P21" i="2"/>
  <c r="Q21" i="2" s="1"/>
  <c r="R21" i="2" s="1"/>
  <c r="Y21" i="2"/>
  <c r="P20" i="2"/>
  <c r="Q20" i="2" s="1"/>
  <c r="R20" i="2" s="1"/>
  <c r="S20" i="2" s="1"/>
  <c r="T20" i="2" s="1"/>
  <c r="P18" i="2"/>
  <c r="Q18" i="2" s="1"/>
  <c r="P16" i="2"/>
  <c r="Q16" i="2" s="1"/>
  <c r="P14" i="2"/>
  <c r="Q14" i="2" s="1"/>
  <c r="Q13" i="2"/>
  <c r="R13" i="2" s="1"/>
  <c r="P11" i="2"/>
  <c r="Q11" i="2" s="1"/>
  <c r="Q8" i="2"/>
  <c r="R8" i="2" s="1"/>
  <c r="Q24" i="2"/>
  <c r="R24" i="2" s="1"/>
  <c r="Q23" i="2"/>
  <c r="R23" i="2" s="1"/>
  <c r="Y12" i="2"/>
  <c r="Q12" i="2"/>
  <c r="R12" i="2" s="1"/>
  <c r="Y7" i="2"/>
  <c r="R19" i="2"/>
  <c r="S19" i="2" s="1"/>
  <c r="Q7" i="2"/>
  <c r="P22" i="2"/>
  <c r="Y17" i="2"/>
  <c r="Q17" i="2"/>
  <c r="Y16" i="2"/>
  <c r="Y24" i="2"/>
  <c r="M12" i="7"/>
  <c r="M15" i="7"/>
  <c r="K35" i="7"/>
  <c r="C16" i="5" s="1"/>
  <c r="M22" i="7"/>
  <c r="W36" i="7"/>
  <c r="L35" i="7"/>
  <c r="D16" i="5" s="1"/>
  <c r="P26" i="7"/>
  <c r="Q26" i="7" s="1"/>
  <c r="R26" i="7" s="1"/>
  <c r="O25" i="7"/>
  <c r="Y25" i="7"/>
  <c r="O24" i="7"/>
  <c r="P24" i="7" s="1"/>
  <c r="Q24" i="7" s="1"/>
  <c r="Q22" i="7"/>
  <c r="R22" i="7" s="1"/>
  <c r="P21" i="7"/>
  <c r="Q21" i="7" s="1"/>
  <c r="R21" i="7" s="1"/>
  <c r="Y21" i="7"/>
  <c r="P20" i="7"/>
  <c r="Q20" i="7" s="1"/>
  <c r="R20" i="7" s="1"/>
  <c r="S20" i="7" s="1"/>
  <c r="Q18" i="7"/>
  <c r="Y18" i="7"/>
  <c r="P17" i="7"/>
  <c r="Q17" i="7" s="1"/>
  <c r="R17" i="7" s="1"/>
  <c r="P14" i="7"/>
  <c r="Q14" i="7" s="1"/>
  <c r="R14" i="7" s="1"/>
  <c r="Y14" i="7"/>
  <c r="P12" i="7"/>
  <c r="Q12" i="7" s="1"/>
  <c r="R12" i="7" s="1"/>
  <c r="P10" i="7"/>
  <c r="Q10" i="7" s="1"/>
  <c r="R10" i="7" s="1"/>
  <c r="S10" i="7" s="1"/>
  <c r="O8" i="7"/>
  <c r="P11" i="7"/>
  <c r="Y26" i="7"/>
  <c r="Y20" i="7"/>
  <c r="P15" i="7"/>
  <c r="Q15" i="7" s="1"/>
  <c r="Y10" i="7"/>
  <c r="Y22" i="7"/>
  <c r="O9" i="7"/>
  <c r="I36" i="7"/>
  <c r="O7" i="7"/>
  <c r="W35" i="7"/>
  <c r="Y33" i="7"/>
  <c r="O32" i="7"/>
  <c r="O31" i="7"/>
  <c r="P31" i="7" s="1"/>
  <c r="Y31" i="7"/>
  <c r="R30" i="7"/>
  <c r="S30" i="7" s="1"/>
  <c r="I37" i="7"/>
  <c r="Q33" i="7"/>
  <c r="I35" i="7"/>
  <c r="R18" i="8"/>
  <c r="S18" i="8" s="1"/>
  <c r="P17" i="8"/>
  <c r="Q17" i="8" s="1"/>
  <c r="R17" i="8" s="1"/>
  <c r="S17" i="8" s="1"/>
  <c r="P16" i="8"/>
  <c r="Q16" i="8" s="1"/>
  <c r="Q14" i="8"/>
  <c r="R14" i="8" s="1"/>
  <c r="P12" i="8"/>
  <c r="Q12" i="8" s="1"/>
  <c r="I22" i="8"/>
  <c r="N13" i="8"/>
  <c r="L22" i="8"/>
  <c r="C15" i="5" s="1"/>
  <c r="M22" i="8"/>
  <c r="D15" i="5" s="1"/>
  <c r="N8" i="8"/>
  <c r="Q10" i="8"/>
  <c r="R10" i="8" s="1"/>
  <c r="Q19" i="8"/>
  <c r="P15" i="8"/>
  <c r="Q15" i="8" s="1"/>
  <c r="R15" i="8" s="1"/>
  <c r="S15" i="8" s="1"/>
  <c r="P9" i="8"/>
  <c r="R8" i="8"/>
  <c r="Q13" i="8"/>
  <c r="P11" i="8"/>
  <c r="N20" i="1"/>
  <c r="N15" i="1"/>
  <c r="N12" i="1"/>
  <c r="N11" i="1"/>
  <c r="N10" i="1"/>
  <c r="N13" i="1"/>
  <c r="L27" i="1"/>
  <c r="C14" i="5" s="1"/>
  <c r="M27" i="1"/>
  <c r="D14" i="5" s="1"/>
  <c r="N7" i="1"/>
  <c r="Q8" i="1"/>
  <c r="R8" i="1" s="1"/>
  <c r="R10" i="1"/>
  <c r="S10" i="1" s="1"/>
  <c r="P14" i="1"/>
  <c r="Q14" i="1" s="1"/>
  <c r="R14" i="1" s="1"/>
  <c r="S14" i="1" s="1"/>
  <c r="T14" i="1" s="1"/>
  <c r="Q11" i="1"/>
  <c r="R11" i="1" s="1"/>
  <c r="S11" i="1" s="1"/>
  <c r="Y10" i="1"/>
  <c r="Q21" i="1"/>
  <c r="R21" i="1" s="1"/>
  <c r="S21" i="1" s="1"/>
  <c r="T21" i="1" s="1"/>
  <c r="Y21" i="1"/>
  <c r="Y20" i="1"/>
  <c r="Q20" i="1"/>
  <c r="R20" i="1" s="1"/>
  <c r="S20" i="1" s="1"/>
  <c r="Q19" i="1"/>
  <c r="R19" i="1" s="1"/>
  <c r="S19" i="1" s="1"/>
  <c r="T19" i="1" s="1"/>
  <c r="Y17" i="1"/>
  <c r="Y14" i="1"/>
  <c r="Q13" i="1"/>
  <c r="R13" i="1" s="1"/>
  <c r="S13" i="1" s="1"/>
  <c r="T13" i="1" s="1"/>
  <c r="Y13" i="1"/>
  <c r="R12" i="1"/>
  <c r="S12" i="1" s="1"/>
  <c r="T12" i="1" s="1"/>
  <c r="Y11" i="1"/>
  <c r="Y9" i="1"/>
  <c r="Y8" i="1"/>
  <c r="O10" i="10"/>
  <c r="P10" i="10" s="1"/>
  <c r="Q10" i="10" s="1"/>
  <c r="R10" i="10" s="1"/>
  <c r="S10" i="10" s="1"/>
  <c r="P12" i="10"/>
  <c r="Q12" i="10" s="1"/>
  <c r="P18" i="10"/>
  <c r="Q18" i="10" s="1"/>
  <c r="P17" i="10"/>
  <c r="P16" i="10"/>
  <c r="Q16" i="10" s="1"/>
  <c r="O15" i="10"/>
  <c r="O14" i="10"/>
  <c r="P13" i="10"/>
  <c r="O11" i="10"/>
  <c r="P11" i="10" s="1"/>
  <c r="P9" i="10"/>
  <c r="M11" i="10"/>
  <c r="M8" i="10"/>
  <c r="P10" i="13"/>
  <c r="Q10" i="13" s="1"/>
  <c r="P8" i="13"/>
  <c r="P11" i="13"/>
  <c r="Q11" i="13" s="1"/>
  <c r="I16" i="13"/>
  <c r="Q12" i="13"/>
  <c r="R12" i="13" s="1"/>
  <c r="S12" i="13" s="1"/>
  <c r="P28" i="19"/>
  <c r="Q28" i="19" s="1"/>
  <c r="P27" i="19"/>
  <c r="Q27" i="19" s="1"/>
  <c r="I34" i="19"/>
  <c r="Q26" i="19"/>
  <c r="L31" i="19"/>
  <c r="D11" i="5" s="1"/>
  <c r="Q10" i="19"/>
  <c r="R10" i="19" s="1"/>
  <c r="S10" i="19" s="1"/>
  <c r="K31" i="19"/>
  <c r="C11" i="5" s="1"/>
  <c r="P9" i="19"/>
  <c r="Q9" i="19" s="1"/>
  <c r="P8" i="19"/>
  <c r="Q8" i="19" s="1"/>
  <c r="R8" i="19" s="1"/>
  <c r="S8" i="19" s="1"/>
  <c r="O31" i="19"/>
  <c r="H11" i="5" s="1"/>
  <c r="I33" i="19"/>
  <c r="I31" i="19"/>
  <c r="AG11" i="5" s="1"/>
  <c r="P7" i="19"/>
  <c r="Q7" i="19" s="1"/>
  <c r="P23" i="12"/>
  <c r="Q23" i="12" s="1"/>
  <c r="P22" i="12"/>
  <c r="Q21" i="12"/>
  <c r="R21" i="12" s="1"/>
  <c r="S21" i="12" s="1"/>
  <c r="P20" i="12"/>
  <c r="Q20" i="12" s="1"/>
  <c r="P19" i="12"/>
  <c r="Q19" i="12" s="1"/>
  <c r="P17" i="12"/>
  <c r="Q17" i="12" s="1"/>
  <c r="R17" i="12" s="1"/>
  <c r="S17" i="12" s="1"/>
  <c r="L26" i="12"/>
  <c r="D10" i="5" s="1"/>
  <c r="K26" i="12"/>
  <c r="C10" i="5" s="1"/>
  <c r="M7" i="12"/>
  <c r="P12" i="12"/>
  <c r="Q12" i="12" s="1"/>
  <c r="R12" i="12" s="1"/>
  <c r="I26" i="12"/>
  <c r="O8" i="12"/>
  <c r="O9" i="24"/>
  <c r="K14" i="24"/>
  <c r="C79" i="5" s="1"/>
  <c r="L14" i="24"/>
  <c r="D79" i="5" s="1"/>
  <c r="P7" i="24"/>
  <c r="I14" i="24"/>
  <c r="O16" i="13" l="1"/>
  <c r="H12" i="5" s="1"/>
  <c r="M16" i="13"/>
  <c r="E12" i="5" s="1"/>
  <c r="B12" i="5" s="1"/>
  <c r="Q13" i="13"/>
  <c r="N84" i="5"/>
  <c r="C84" i="5" s="1"/>
  <c r="R7" i="1"/>
  <c r="S7" i="1" s="1"/>
  <c r="T7" i="1" s="1"/>
  <c r="AC62" i="25"/>
  <c r="AD62" i="25" s="1"/>
  <c r="AA29" i="20"/>
  <c r="AA36" i="20"/>
  <c r="AE33" i="25"/>
  <c r="AC36" i="25"/>
  <c r="AD36" i="25" s="1"/>
  <c r="AA63" i="20"/>
  <c r="O8" i="23"/>
  <c r="P8" i="23" s="1"/>
  <c r="Q8" i="23" s="1"/>
  <c r="R8" i="23" s="1"/>
  <c r="N37" i="22"/>
  <c r="O37" i="22" s="1"/>
  <c r="Z34" i="20"/>
  <c r="AA34" i="20" s="1"/>
  <c r="AE30" i="25"/>
  <c r="Z19" i="20"/>
  <c r="Y65" i="25"/>
  <c r="U45" i="22"/>
  <c r="L21" i="22"/>
  <c r="M21" i="22" s="1"/>
  <c r="Z15" i="20"/>
  <c r="AA15" i="20" s="1"/>
  <c r="Y30" i="20"/>
  <c r="Z30" i="20" s="1"/>
  <c r="U65" i="20"/>
  <c r="O18" i="22"/>
  <c r="X27" i="20"/>
  <c r="Y42" i="20"/>
  <c r="AA42" i="20" s="1"/>
  <c r="AE63" i="25"/>
  <c r="AA28" i="20"/>
  <c r="AC57" i="25"/>
  <c r="AD57" i="25" s="1"/>
  <c r="AB57" i="25"/>
  <c r="M22" i="22"/>
  <c r="N22" i="22" s="1"/>
  <c r="Y48" i="20"/>
  <c r="Z48" i="20" s="1"/>
  <c r="N38" i="22"/>
  <c r="O38" i="22" s="1"/>
  <c r="Y39" i="20"/>
  <c r="Z39" i="20" s="1"/>
  <c r="AA16" i="20"/>
  <c r="AD47" i="25"/>
  <c r="AE47" i="25" s="1"/>
  <c r="AA21" i="20"/>
  <c r="AD44" i="25"/>
  <c r="AE21" i="25"/>
  <c r="R18" i="1"/>
  <c r="S18" i="1" s="1"/>
  <c r="T18" i="1" s="1"/>
  <c r="AA38" i="20"/>
  <c r="Y32" i="20"/>
  <c r="Z32" i="20"/>
  <c r="AE44" i="25"/>
  <c r="O30" i="22"/>
  <c r="O35" i="22"/>
  <c r="Z56" i="20"/>
  <c r="AA56" i="20" s="1"/>
  <c r="Y57" i="20"/>
  <c r="Z57" i="20" s="1"/>
  <c r="AA57" i="20" s="1"/>
  <c r="M19" i="22"/>
  <c r="N19" i="22" s="1"/>
  <c r="AC13" i="25"/>
  <c r="K45" i="22"/>
  <c r="AE15" i="25"/>
  <c r="AC52" i="25"/>
  <c r="AD52" i="25" s="1"/>
  <c r="M15" i="22"/>
  <c r="AA65" i="25"/>
  <c r="AC27" i="25"/>
  <c r="AD27" i="25" s="1"/>
  <c r="AE27" i="25" s="1"/>
  <c r="O33" i="22"/>
  <c r="Y23" i="20"/>
  <c r="O14" i="22"/>
  <c r="AE49" i="25"/>
  <c r="Y17" i="20"/>
  <c r="Z17" i="20" s="1"/>
  <c r="AA17" i="20" s="1"/>
  <c r="Y58" i="20"/>
  <c r="Z58" i="20" s="1"/>
  <c r="AA58" i="20" s="1"/>
  <c r="Z41" i="20"/>
  <c r="AA41" i="20" s="1"/>
  <c r="M27" i="22"/>
  <c r="N23" i="22"/>
  <c r="N26" i="22"/>
  <c r="Y51" i="20"/>
  <c r="Z51" i="20" s="1"/>
  <c r="O41" i="22"/>
  <c r="Q7" i="13"/>
  <c r="R7" i="13" s="1"/>
  <c r="S7" i="13" s="1"/>
  <c r="O17" i="22"/>
  <c r="AC28" i="25"/>
  <c r="Z43" i="20"/>
  <c r="AA43" i="20" s="1"/>
  <c r="L28" i="22"/>
  <c r="Y33" i="20"/>
  <c r="Z33" i="20" s="1"/>
  <c r="AA33" i="20" s="1"/>
  <c r="K46" i="22"/>
  <c r="AC16" i="25"/>
  <c r="AA31" i="20"/>
  <c r="Y37" i="20"/>
  <c r="Z37" i="20" s="1"/>
  <c r="AA37" i="20" s="1"/>
  <c r="R28" i="7"/>
  <c r="M35" i="22"/>
  <c r="N35" i="22"/>
  <c r="N32" i="22"/>
  <c r="O32" i="22" s="1"/>
  <c r="AB34" i="25"/>
  <c r="AB65" i="25" s="1"/>
  <c r="O26" i="22"/>
  <c r="W65" i="20"/>
  <c r="M24" i="22"/>
  <c r="N24" i="22" s="1"/>
  <c r="O24" i="22" s="1"/>
  <c r="Z12" i="20"/>
  <c r="AA12" i="20" s="1"/>
  <c r="Y53" i="20"/>
  <c r="M36" i="22"/>
  <c r="N36" i="22" s="1"/>
  <c r="L20" i="22"/>
  <c r="L16" i="22" s="1"/>
  <c r="S28" i="7"/>
  <c r="O23" i="22"/>
  <c r="AC34" i="25"/>
  <c r="AD34" i="25" s="1"/>
  <c r="Z59" i="20"/>
  <c r="AA59" i="20" s="1"/>
  <c r="O13" i="22"/>
  <c r="AD56" i="25"/>
  <c r="AC56" i="25"/>
  <c r="AA32" i="20"/>
  <c r="O25" i="22"/>
  <c r="AB37" i="25"/>
  <c r="AC37" i="25" s="1"/>
  <c r="Z47" i="20"/>
  <c r="AA47" i="20" s="1"/>
  <c r="AA19" i="20"/>
  <c r="AE24" i="25"/>
  <c r="Y49" i="20"/>
  <c r="M40" i="22"/>
  <c r="N40" i="22" s="1"/>
  <c r="Z24" i="20"/>
  <c r="AA24" i="20" s="1"/>
  <c r="Y62" i="20"/>
  <c r="M43" i="22"/>
  <c r="N43" i="22" s="1"/>
  <c r="O43" i="22" s="1"/>
  <c r="M34" i="22"/>
  <c r="N34" i="22" s="1"/>
  <c r="O34" i="22" s="1"/>
  <c r="N42" i="22"/>
  <c r="O42" i="22" s="1"/>
  <c r="Z42" i="20"/>
  <c r="AA60" i="20"/>
  <c r="L31" i="22"/>
  <c r="M31" i="22" s="1"/>
  <c r="M39" i="22"/>
  <c r="X52" i="20"/>
  <c r="Y52" i="20" s="1"/>
  <c r="P10" i="23"/>
  <c r="Q10" i="23" s="1"/>
  <c r="Q7" i="23"/>
  <c r="R7" i="23" s="1"/>
  <c r="R23" i="9"/>
  <c r="S23" i="9" s="1"/>
  <c r="Q25" i="9"/>
  <c r="R25" i="9" s="1"/>
  <c r="S25" i="9" s="1"/>
  <c r="Q18" i="9"/>
  <c r="R18" i="9" s="1"/>
  <c r="P19" i="9"/>
  <c r="Q19" i="9" s="1"/>
  <c r="S10" i="2"/>
  <c r="T10" i="2" s="1"/>
  <c r="R12" i="17"/>
  <c r="S12" i="17" s="1"/>
  <c r="M31" i="19"/>
  <c r="E11" i="5" s="1"/>
  <c r="B11" i="5" s="1"/>
  <c r="M14" i="24"/>
  <c r="E79" i="5" s="1"/>
  <c r="B79" i="5" s="1"/>
  <c r="S16" i="1"/>
  <c r="T16" i="1" s="1"/>
  <c r="Q16" i="9"/>
  <c r="R16" i="9" s="1"/>
  <c r="Q13" i="9"/>
  <c r="R13" i="9" s="1"/>
  <c r="S13" i="9" s="1"/>
  <c r="Q22" i="9"/>
  <c r="R15" i="9"/>
  <c r="S15" i="9" s="1"/>
  <c r="P7" i="9"/>
  <c r="Q10" i="9"/>
  <c r="R10" i="9" s="1"/>
  <c r="S10" i="9" s="1"/>
  <c r="P20" i="9"/>
  <c r="Q20" i="9" s="1"/>
  <c r="R20" i="9" s="1"/>
  <c r="P21" i="9"/>
  <c r="Q21" i="9" s="1"/>
  <c r="Q24" i="9"/>
  <c r="R24" i="9" s="1"/>
  <c r="S24" i="9" s="1"/>
  <c r="R52" i="15"/>
  <c r="S12" i="14"/>
  <c r="R16" i="6"/>
  <c r="S16" i="6" s="1"/>
  <c r="T16" i="6" s="1"/>
  <c r="Q10" i="12"/>
  <c r="R10" i="12" s="1"/>
  <c r="M26" i="12"/>
  <c r="E10" i="5" s="1"/>
  <c r="B10" i="5" s="1"/>
  <c r="Q11" i="23"/>
  <c r="R8" i="18"/>
  <c r="O9" i="18"/>
  <c r="P9" i="18" s="1"/>
  <c r="Q10" i="18"/>
  <c r="R10" i="18" s="1"/>
  <c r="N16" i="18"/>
  <c r="H82" i="5" s="1"/>
  <c r="O7" i="18"/>
  <c r="S9" i="9"/>
  <c r="Q14" i="9"/>
  <c r="R14" i="9" s="1"/>
  <c r="S14" i="9" s="1"/>
  <c r="Q11" i="9"/>
  <c r="R11" i="9" s="1"/>
  <c r="S11" i="9" s="1"/>
  <c r="P8" i="9"/>
  <c r="Q8" i="9" s="1"/>
  <c r="M35" i="7"/>
  <c r="E16" i="5" s="1"/>
  <c r="B16" i="5" s="1"/>
  <c r="O13" i="15"/>
  <c r="H24" i="5" s="1"/>
  <c r="P15" i="14"/>
  <c r="R12" i="3"/>
  <c r="S12" i="3" s="1"/>
  <c r="T22" i="11"/>
  <c r="R13" i="11"/>
  <c r="S13" i="11" s="1"/>
  <c r="T13" i="11" s="1"/>
  <c r="R15" i="6"/>
  <c r="S15" i="6" s="1"/>
  <c r="T15" i="6" s="1"/>
  <c r="Y37" i="7"/>
  <c r="Q19" i="7"/>
  <c r="R19" i="7" s="1"/>
  <c r="S17" i="7"/>
  <c r="N22" i="8"/>
  <c r="E15" i="5" s="1"/>
  <c r="B15" i="5" s="1"/>
  <c r="S10" i="8"/>
  <c r="T10" i="8" s="1"/>
  <c r="S23" i="1"/>
  <c r="T23" i="1" s="1"/>
  <c r="S15" i="1"/>
  <c r="T15" i="1" s="1"/>
  <c r="P27" i="1"/>
  <c r="H14" i="5" s="1"/>
  <c r="T10" i="1"/>
  <c r="R8" i="10"/>
  <c r="S8" i="10" s="1"/>
  <c r="P9" i="13"/>
  <c r="Q9" i="13" s="1"/>
  <c r="Q11" i="12"/>
  <c r="R11" i="12" s="1"/>
  <c r="S11" i="12" s="1"/>
  <c r="R9" i="12"/>
  <c r="S9" i="12" s="1"/>
  <c r="R7" i="12"/>
  <c r="S7" i="12" s="1"/>
  <c r="Q22" i="12"/>
  <c r="R22" i="12" s="1"/>
  <c r="S22" i="12" s="1"/>
  <c r="Q10" i="24"/>
  <c r="R10" i="24" s="1"/>
  <c r="S10" i="24" s="1"/>
  <c r="S8" i="24"/>
  <c r="N79" i="5"/>
  <c r="N76" i="5" s="1"/>
  <c r="B24" i="5"/>
  <c r="R8" i="15"/>
  <c r="S8" i="15" s="1"/>
  <c r="Q10" i="15"/>
  <c r="R11" i="15"/>
  <c r="S11" i="15" s="1"/>
  <c r="P9" i="15"/>
  <c r="P13" i="15" s="1"/>
  <c r="I24" i="5" s="1"/>
  <c r="R7" i="15"/>
  <c r="S14" i="14"/>
  <c r="B23" i="5"/>
  <c r="O19" i="14"/>
  <c r="H23" i="5" s="1"/>
  <c r="P10" i="14"/>
  <c r="Q10" i="14" s="1"/>
  <c r="R10" i="14" s="1"/>
  <c r="S10" i="14" s="1"/>
  <c r="S9" i="14"/>
  <c r="R13" i="14"/>
  <c r="S13" i="14" s="1"/>
  <c r="P7" i="14"/>
  <c r="Q8" i="14"/>
  <c r="Q24" i="3"/>
  <c r="R24" i="3" s="1"/>
  <c r="S22" i="3"/>
  <c r="R16" i="3"/>
  <c r="S16" i="3" s="1"/>
  <c r="R13" i="3"/>
  <c r="S13" i="3" s="1"/>
  <c r="R7" i="3"/>
  <c r="S7" i="3" s="1"/>
  <c r="B22" i="5"/>
  <c r="Q9" i="3"/>
  <c r="R9" i="3" s="1"/>
  <c r="R18" i="3"/>
  <c r="S18" i="3" s="1"/>
  <c r="S29" i="3"/>
  <c r="Q21" i="3"/>
  <c r="R19" i="3"/>
  <c r="S19" i="3" s="1"/>
  <c r="R20" i="3"/>
  <c r="S20" i="3" s="1"/>
  <c r="R8" i="3"/>
  <c r="S8" i="3" s="1"/>
  <c r="S25" i="3"/>
  <c r="P10" i="3"/>
  <c r="P15" i="3"/>
  <c r="Q15" i="3" s="1"/>
  <c r="P17" i="3"/>
  <c r="Q17" i="3" s="1"/>
  <c r="P28" i="3"/>
  <c r="Q28" i="3" s="1"/>
  <c r="R28" i="3" s="1"/>
  <c r="S28" i="3" s="1"/>
  <c r="R11" i="3"/>
  <c r="S11" i="3" s="1"/>
  <c r="P26" i="3"/>
  <c r="Q26" i="3" s="1"/>
  <c r="O34" i="3"/>
  <c r="H22" i="5" s="1"/>
  <c r="X34" i="3"/>
  <c r="R27" i="3"/>
  <c r="S27" i="3" s="1"/>
  <c r="P23" i="3"/>
  <c r="Z28" i="6"/>
  <c r="S25" i="6"/>
  <c r="T25" i="6" s="1"/>
  <c r="T24" i="6"/>
  <c r="T21" i="6"/>
  <c r="R19" i="6"/>
  <c r="S19" i="6" s="1"/>
  <c r="T19" i="6" s="1"/>
  <c r="R13" i="6"/>
  <c r="S13" i="6" s="1"/>
  <c r="Q10" i="6"/>
  <c r="B21" i="5"/>
  <c r="Q22" i="6"/>
  <c r="R22" i="6" s="1"/>
  <c r="S22" i="6" s="1"/>
  <c r="Q17" i="6"/>
  <c r="R17" i="6" s="1"/>
  <c r="S17" i="6" s="1"/>
  <c r="Q18" i="6"/>
  <c r="R18" i="6" s="1"/>
  <c r="S18" i="6" s="1"/>
  <c r="S9" i="6"/>
  <c r="T9" i="6" s="1"/>
  <c r="R12" i="6"/>
  <c r="S7" i="6"/>
  <c r="T7" i="6" s="1"/>
  <c r="Q14" i="6"/>
  <c r="P28" i="6"/>
  <c r="H21" i="5" s="1"/>
  <c r="S23" i="11"/>
  <c r="T23" i="11" s="1"/>
  <c r="S20" i="11"/>
  <c r="T20" i="11" s="1"/>
  <c r="Q19" i="11"/>
  <c r="S15" i="11"/>
  <c r="T15" i="11" s="1"/>
  <c r="R14" i="11"/>
  <c r="S14" i="11" s="1"/>
  <c r="T14" i="11" s="1"/>
  <c r="S12" i="11"/>
  <c r="T12" i="11" s="1"/>
  <c r="R9" i="11"/>
  <c r="S9" i="11" s="1"/>
  <c r="R7" i="11"/>
  <c r="S7" i="11" s="1"/>
  <c r="B20" i="5"/>
  <c r="P29" i="11"/>
  <c r="H20" i="5" s="1"/>
  <c r="Q10" i="11"/>
  <c r="Q8" i="11"/>
  <c r="S21" i="11"/>
  <c r="T21" i="11" s="1"/>
  <c r="Y31" i="9"/>
  <c r="B19" i="5"/>
  <c r="O28" i="9"/>
  <c r="H19" i="5" s="1"/>
  <c r="Y30" i="9"/>
  <c r="Y28" i="9"/>
  <c r="B18" i="5"/>
  <c r="S16" i="17"/>
  <c r="O19" i="17"/>
  <c r="H18" i="5" s="1"/>
  <c r="S15" i="17"/>
  <c r="S9" i="17"/>
  <c r="P19" i="17"/>
  <c r="I18" i="5" s="1"/>
  <c r="Q8" i="17"/>
  <c r="S7" i="17"/>
  <c r="R10" i="17"/>
  <c r="S10" i="17" s="1"/>
  <c r="R13" i="17"/>
  <c r="S13" i="17" s="1"/>
  <c r="B17" i="5"/>
  <c r="S21" i="2"/>
  <c r="T21" i="2" s="1"/>
  <c r="R16" i="2"/>
  <c r="R14" i="2"/>
  <c r="R11" i="2"/>
  <c r="S11" i="2" s="1"/>
  <c r="T11" i="2" s="1"/>
  <c r="Y27" i="2"/>
  <c r="R17" i="2"/>
  <c r="S17" i="2" s="1"/>
  <c r="T17" i="2" s="1"/>
  <c r="R9" i="2"/>
  <c r="S9" i="2" s="1"/>
  <c r="T19" i="2"/>
  <c r="R15" i="2"/>
  <c r="S15" i="2" s="1"/>
  <c r="S13" i="2"/>
  <c r="T13" i="2" s="1"/>
  <c r="Q22" i="2"/>
  <c r="S12" i="2"/>
  <c r="T12" i="2" s="1"/>
  <c r="S23" i="2"/>
  <c r="T23" i="2" s="1"/>
  <c r="R18" i="2"/>
  <c r="S18" i="2" s="1"/>
  <c r="T18" i="2" s="1"/>
  <c r="P27" i="2"/>
  <c r="H17" i="5" s="1"/>
  <c r="S8" i="2"/>
  <c r="T8" i="2" s="1"/>
  <c r="S24" i="2"/>
  <c r="T24" i="2" s="1"/>
  <c r="R7" i="2"/>
  <c r="S26" i="7"/>
  <c r="P25" i="7"/>
  <c r="Q25" i="7" s="1"/>
  <c r="R25" i="7" s="1"/>
  <c r="S25" i="7" s="1"/>
  <c r="S22" i="7"/>
  <c r="S21" i="7"/>
  <c r="R18" i="7"/>
  <c r="S18" i="7" s="1"/>
  <c r="Y35" i="7"/>
  <c r="Y36" i="7"/>
  <c r="S14" i="7"/>
  <c r="R13" i="7"/>
  <c r="S13" i="7" s="1"/>
  <c r="S12" i="7"/>
  <c r="P8" i="7"/>
  <c r="Q8" i="7" s="1"/>
  <c r="R24" i="7"/>
  <c r="S24" i="7" s="1"/>
  <c r="Q23" i="7"/>
  <c r="R23" i="7" s="1"/>
  <c r="Q16" i="7"/>
  <c r="R16" i="7" s="1"/>
  <c r="P9" i="7"/>
  <c r="Q9" i="7" s="1"/>
  <c r="R15" i="7"/>
  <c r="S15" i="7" s="1"/>
  <c r="S27" i="7"/>
  <c r="Q11" i="7"/>
  <c r="R11" i="7" s="1"/>
  <c r="P7" i="7"/>
  <c r="Q7" i="7" s="1"/>
  <c r="R7" i="7" s="1"/>
  <c r="O35" i="7"/>
  <c r="H16" i="5" s="1"/>
  <c r="P32" i="7"/>
  <c r="Q31" i="7"/>
  <c r="R31" i="7" s="1"/>
  <c r="Q29" i="7"/>
  <c r="R33" i="7"/>
  <c r="T18" i="8"/>
  <c r="R16" i="8"/>
  <c r="S16" i="8" s="1"/>
  <c r="T16" i="8" s="1"/>
  <c r="S14" i="8"/>
  <c r="T14" i="8" s="1"/>
  <c r="R12" i="8"/>
  <c r="S12" i="8" s="1"/>
  <c r="S8" i="8"/>
  <c r="T17" i="8"/>
  <c r="Q11" i="8"/>
  <c r="T15" i="8"/>
  <c r="R19" i="8"/>
  <c r="S19" i="8" s="1"/>
  <c r="Q9" i="8"/>
  <c r="R13" i="8"/>
  <c r="S13" i="8" s="1"/>
  <c r="P22" i="8"/>
  <c r="H15" i="5" s="1"/>
  <c r="N27" i="1"/>
  <c r="E14" i="5" s="1"/>
  <c r="B14" i="5" s="1"/>
  <c r="T22" i="1"/>
  <c r="T20" i="1"/>
  <c r="T11" i="1"/>
  <c r="S8" i="1"/>
  <c r="R18" i="10"/>
  <c r="S18" i="10" s="1"/>
  <c r="Q17" i="10"/>
  <c r="R17" i="10" s="1"/>
  <c r="R16" i="10"/>
  <c r="S16" i="10" s="1"/>
  <c r="P15" i="10"/>
  <c r="P14" i="10"/>
  <c r="Q13" i="10"/>
  <c r="R13" i="10" s="1"/>
  <c r="R12" i="10"/>
  <c r="S12" i="10" s="1"/>
  <c r="Q11" i="10"/>
  <c r="R11" i="10" s="1"/>
  <c r="S11" i="10" s="1"/>
  <c r="Q9" i="10"/>
  <c r="R10" i="13"/>
  <c r="S10" i="13" s="1"/>
  <c r="Q8" i="13"/>
  <c r="R11" i="13"/>
  <c r="S11" i="13" s="1"/>
  <c r="R28" i="19"/>
  <c r="S28" i="19" s="1"/>
  <c r="R27" i="19"/>
  <c r="S27" i="19" s="1"/>
  <c r="R26" i="19"/>
  <c r="S26" i="19" s="1"/>
  <c r="R9" i="19"/>
  <c r="S9" i="19" s="1"/>
  <c r="Q31" i="19"/>
  <c r="J11" i="5" s="1"/>
  <c r="P31" i="19"/>
  <c r="I11" i="5" s="1"/>
  <c r="R7" i="19"/>
  <c r="R23" i="12"/>
  <c r="S23" i="12" s="1"/>
  <c r="R20" i="12"/>
  <c r="S20" i="12" s="1"/>
  <c r="R19" i="12"/>
  <c r="S19" i="12" s="1"/>
  <c r="S12" i="12"/>
  <c r="O26" i="12"/>
  <c r="H10" i="5" s="1"/>
  <c r="P8" i="12"/>
  <c r="P26" i="12" s="1"/>
  <c r="I10" i="5" s="1"/>
  <c r="O14" i="24"/>
  <c r="H79" i="5" s="1"/>
  <c r="P9" i="24"/>
  <c r="P14" i="24" s="1"/>
  <c r="I79" i="5" s="1"/>
  <c r="C76" i="5"/>
  <c r="Q7" i="24"/>
  <c r="R7" i="24" s="1"/>
  <c r="AJ16" i="5" l="1"/>
  <c r="AT16" i="5"/>
  <c r="AJ21" i="5"/>
  <c r="AT21" i="5"/>
  <c r="AJ11" i="5"/>
  <c r="AT11" i="5"/>
  <c r="AJ22" i="5"/>
  <c r="AT22" i="5"/>
  <c r="AJ19" i="5"/>
  <c r="AT19" i="5"/>
  <c r="AJ10" i="5"/>
  <c r="AT10" i="5"/>
  <c r="AJ17" i="5"/>
  <c r="AT17" i="5"/>
  <c r="AJ12" i="5"/>
  <c r="AT12" i="5"/>
  <c r="AJ18" i="5"/>
  <c r="AT18" i="5"/>
  <c r="AJ24" i="5"/>
  <c r="AT24" i="5"/>
  <c r="AJ23" i="5"/>
  <c r="AT23" i="5"/>
  <c r="AJ20" i="5"/>
  <c r="AT20" i="5"/>
  <c r="AJ14" i="5"/>
  <c r="AT14" i="5"/>
  <c r="AJ15" i="5"/>
  <c r="AT15" i="5"/>
  <c r="O34" i="23"/>
  <c r="I71" i="5" s="1"/>
  <c r="I61" i="5" s="1"/>
  <c r="I62" i="5" s="1"/>
  <c r="AK16" i="5"/>
  <c r="AU16" i="5"/>
  <c r="AK24" i="5"/>
  <c r="AU24" i="5"/>
  <c r="AK23" i="5"/>
  <c r="AU23" i="5"/>
  <c r="AK22" i="5"/>
  <c r="AU22" i="5"/>
  <c r="AK21" i="5"/>
  <c r="AU21" i="5"/>
  <c r="AK20" i="5"/>
  <c r="AU20" i="5"/>
  <c r="AK19" i="5"/>
  <c r="AU19" i="5"/>
  <c r="AK18" i="5"/>
  <c r="AU18" i="5"/>
  <c r="AK17" i="5"/>
  <c r="AU17" i="5"/>
  <c r="AK15" i="5"/>
  <c r="AU15" i="5"/>
  <c r="AK14" i="5"/>
  <c r="AU14" i="5"/>
  <c r="AK11" i="5"/>
  <c r="AU11" i="5"/>
  <c r="AK10" i="5"/>
  <c r="AU10" i="5"/>
  <c r="AK12" i="5"/>
  <c r="AU12" i="5"/>
  <c r="AV17" i="5"/>
  <c r="AL17" i="5"/>
  <c r="AV23" i="5"/>
  <c r="AL23" i="5"/>
  <c r="AL24" i="5"/>
  <c r="AV24" i="5"/>
  <c r="AV22" i="5"/>
  <c r="AL22" i="5"/>
  <c r="AV21" i="5"/>
  <c r="AL21" i="5"/>
  <c r="AL20" i="5"/>
  <c r="AV20" i="5"/>
  <c r="AL19" i="5"/>
  <c r="AV19" i="5"/>
  <c r="AV18" i="5"/>
  <c r="AL18" i="5"/>
  <c r="AV16" i="5"/>
  <c r="AL16" i="5"/>
  <c r="AL15" i="5"/>
  <c r="AV15" i="5"/>
  <c r="AV14" i="5"/>
  <c r="AL14" i="5"/>
  <c r="AV12" i="5"/>
  <c r="AL12" i="5"/>
  <c r="P16" i="13"/>
  <c r="I12" i="5" s="1"/>
  <c r="Q16" i="13"/>
  <c r="J12" i="5" s="1"/>
  <c r="R13" i="13"/>
  <c r="AV11" i="5"/>
  <c r="AL11" i="5"/>
  <c r="AV10" i="5"/>
  <c r="AL10" i="5"/>
  <c r="Z62" i="20"/>
  <c r="AA62" i="20" s="1"/>
  <c r="N39" i="22"/>
  <c r="O39" i="22" s="1"/>
  <c r="AE57" i="25"/>
  <c r="AE62" i="25"/>
  <c r="AA39" i="20"/>
  <c r="AA30" i="20"/>
  <c r="N21" i="22"/>
  <c r="AE36" i="25"/>
  <c r="AE56" i="25"/>
  <c r="N31" i="22"/>
  <c r="R10" i="23"/>
  <c r="O19" i="22"/>
  <c r="AD16" i="25"/>
  <c r="AE16" i="25" s="1"/>
  <c r="O21" i="22"/>
  <c r="Y27" i="20"/>
  <c r="Z27" i="20" s="1"/>
  <c r="AA27" i="20" s="1"/>
  <c r="AA48" i="20"/>
  <c r="O22" i="22"/>
  <c r="AM21" i="5"/>
  <c r="AW21" i="5"/>
  <c r="AM16" i="5"/>
  <c r="AW16" i="5"/>
  <c r="AM10" i="5"/>
  <c r="AW10" i="5"/>
  <c r="AM19" i="5"/>
  <c r="AW19" i="5"/>
  <c r="AM22" i="5"/>
  <c r="AW22" i="5"/>
  <c r="AM14" i="5"/>
  <c r="AW14" i="5"/>
  <c r="AM11" i="5"/>
  <c r="AW11" i="5"/>
  <c r="AM18" i="5"/>
  <c r="AW18" i="5"/>
  <c r="AW24" i="5"/>
  <c r="AM24" i="5"/>
  <c r="AW12" i="5"/>
  <c r="AM12" i="5"/>
  <c r="AM15" i="5"/>
  <c r="AW15" i="5"/>
  <c r="AM17" i="5"/>
  <c r="AW17" i="5"/>
  <c r="AM23" i="5"/>
  <c r="AW23" i="5"/>
  <c r="AW20" i="5"/>
  <c r="AM20" i="5"/>
  <c r="Q34" i="23"/>
  <c r="K71" i="5" s="1"/>
  <c r="K61" i="5" s="1"/>
  <c r="K62" i="5" s="1"/>
  <c r="P34" i="23"/>
  <c r="J71" i="5" s="1"/>
  <c r="J61" i="5" s="1"/>
  <c r="J62" i="5" s="1"/>
  <c r="S24" i="3"/>
  <c r="H76" i="5"/>
  <c r="AD37" i="25"/>
  <c r="AE37" i="25" s="1"/>
  <c r="AN10" i="5"/>
  <c r="AX10" i="5"/>
  <c r="Z23" i="20"/>
  <c r="AA23" i="20" s="1"/>
  <c r="AN21" i="5"/>
  <c r="AX21" i="5"/>
  <c r="O40" i="22"/>
  <c r="X65" i="20"/>
  <c r="AC65" i="25"/>
  <c r="L46" i="22"/>
  <c r="AX23" i="5"/>
  <c r="AN23" i="5"/>
  <c r="AN12" i="5"/>
  <c r="AX12" i="5"/>
  <c r="AX15" i="5"/>
  <c r="AN15" i="5"/>
  <c r="AN17" i="5"/>
  <c r="AX17" i="5"/>
  <c r="Z52" i="20"/>
  <c r="AD28" i="25"/>
  <c r="AE28" i="25" s="1"/>
  <c r="O31" i="22"/>
  <c r="AX14" i="5"/>
  <c r="AN14" i="5"/>
  <c r="AX16" i="5"/>
  <c r="AN16" i="5"/>
  <c r="O36" i="22"/>
  <c r="AA51" i="20"/>
  <c r="AE52" i="25"/>
  <c r="AN18" i="5"/>
  <c r="AX18" i="5"/>
  <c r="Z53" i="20"/>
  <c r="AA53" i="20" s="1"/>
  <c r="N27" i="22"/>
  <c r="O27" i="22" s="1"/>
  <c r="Z49" i="20"/>
  <c r="AA49" i="20" s="1"/>
  <c r="AE34" i="25"/>
  <c r="M28" i="22"/>
  <c r="N15" i="22"/>
  <c r="Y65" i="20"/>
  <c r="AA52" i="20"/>
  <c r="AN19" i="5"/>
  <c r="AX19" i="5"/>
  <c r="AX24" i="5"/>
  <c r="AN24" i="5"/>
  <c r="S10" i="12"/>
  <c r="AN11" i="5"/>
  <c r="AX11" i="5"/>
  <c r="M20" i="22"/>
  <c r="M16" i="22" s="1"/>
  <c r="M46" i="22" s="1"/>
  <c r="AD13" i="25"/>
  <c r="L45" i="22"/>
  <c r="AX22" i="5"/>
  <c r="AN22" i="5"/>
  <c r="AX20" i="5"/>
  <c r="AN20" i="5"/>
  <c r="R19" i="9"/>
  <c r="S19" i="9" s="1"/>
  <c r="S18" i="9"/>
  <c r="S20" i="9"/>
  <c r="S16" i="9"/>
  <c r="Q7" i="9"/>
  <c r="R7" i="9" s="1"/>
  <c r="AY22" i="5"/>
  <c r="AO22" i="5"/>
  <c r="AO11" i="5"/>
  <c r="AY11" i="5"/>
  <c r="AY14" i="5"/>
  <c r="AO14" i="5"/>
  <c r="R21" i="9"/>
  <c r="S21" i="9" s="1"/>
  <c r="R22" i="9"/>
  <c r="S22" i="9" s="1"/>
  <c r="AO20" i="5"/>
  <c r="AY20" i="5"/>
  <c r="AO24" i="5"/>
  <c r="AY24" i="5"/>
  <c r="S52" i="15"/>
  <c r="Q52" i="15"/>
  <c r="AY23" i="5"/>
  <c r="AO23" i="5"/>
  <c r="AY18" i="5"/>
  <c r="AO18" i="5"/>
  <c r="AO17" i="5"/>
  <c r="AY17" i="5"/>
  <c r="AY15" i="5"/>
  <c r="AO15" i="5"/>
  <c r="AO12" i="5"/>
  <c r="AY12" i="5"/>
  <c r="AO10" i="5"/>
  <c r="AY10" i="5"/>
  <c r="R11" i="23"/>
  <c r="R34" i="23" s="1"/>
  <c r="L71" i="5" s="1"/>
  <c r="L61" i="5" s="1"/>
  <c r="L62" i="5" s="1"/>
  <c r="O16" i="18"/>
  <c r="I82" i="5" s="1"/>
  <c r="I76" i="5" s="1"/>
  <c r="Q9" i="18"/>
  <c r="R9" i="18" s="1"/>
  <c r="P7" i="18"/>
  <c r="P16" i="18" s="1"/>
  <c r="J82" i="5" s="1"/>
  <c r="AY19" i="5"/>
  <c r="AO19" i="5"/>
  <c r="AY16" i="5"/>
  <c r="AO16" i="5"/>
  <c r="AO21" i="5"/>
  <c r="AY21" i="5"/>
  <c r="R8" i="9"/>
  <c r="S8" i="9" s="1"/>
  <c r="Q15" i="14"/>
  <c r="Q29" i="11"/>
  <c r="I20" i="5" s="1"/>
  <c r="S16" i="2"/>
  <c r="T16" i="2" s="1"/>
  <c r="T9" i="2"/>
  <c r="S31" i="7"/>
  <c r="S19" i="7"/>
  <c r="T12" i="8"/>
  <c r="R27" i="1"/>
  <c r="J14" i="5" s="1"/>
  <c r="Q27" i="1"/>
  <c r="I14" i="5" s="1"/>
  <c r="R9" i="13"/>
  <c r="S9" i="13" s="1"/>
  <c r="Q8" i="12"/>
  <c r="R8" i="12" s="1"/>
  <c r="BA19" i="5"/>
  <c r="AZ19" i="5"/>
  <c r="AR19" i="5"/>
  <c r="AQ19" i="5"/>
  <c r="BB19" i="5"/>
  <c r="AP19" i="5"/>
  <c r="BB20" i="5"/>
  <c r="AP20" i="5"/>
  <c r="BA20" i="5"/>
  <c r="AZ20" i="5"/>
  <c r="AR20" i="5"/>
  <c r="AQ20" i="5"/>
  <c r="AZ22" i="5"/>
  <c r="AR22" i="5"/>
  <c r="AQ22" i="5"/>
  <c r="BB22" i="5"/>
  <c r="AP22" i="5"/>
  <c r="BA22" i="5"/>
  <c r="BA23" i="5"/>
  <c r="AZ23" i="5"/>
  <c r="AR23" i="5"/>
  <c r="AQ23" i="5"/>
  <c r="BB23" i="5"/>
  <c r="AP23" i="5"/>
  <c r="BB12" i="5"/>
  <c r="AP12" i="5"/>
  <c r="BA12" i="5"/>
  <c r="AZ12" i="5"/>
  <c r="AR12" i="5"/>
  <c r="AQ12" i="5"/>
  <c r="AZ14" i="5"/>
  <c r="AR14" i="5"/>
  <c r="AQ14" i="5"/>
  <c r="BB14" i="5"/>
  <c r="AP14" i="5"/>
  <c r="BA14" i="5"/>
  <c r="BB10" i="5"/>
  <c r="AQ10" i="5"/>
  <c r="BA10" i="5"/>
  <c r="AP10" i="5"/>
  <c r="AZ10" i="5"/>
  <c r="AR10" i="5"/>
  <c r="BA15" i="5"/>
  <c r="AZ15" i="5"/>
  <c r="AR15" i="5"/>
  <c r="AQ15" i="5"/>
  <c r="BB15" i="5"/>
  <c r="AP15" i="5"/>
  <c r="AQ17" i="5"/>
  <c r="BB17" i="5"/>
  <c r="AP17" i="5"/>
  <c r="BA17" i="5"/>
  <c r="AZ17" i="5"/>
  <c r="AR17" i="5"/>
  <c r="BB16" i="5"/>
  <c r="AP16" i="5"/>
  <c r="BA16" i="5"/>
  <c r="AZ16" i="5"/>
  <c r="AR16" i="5"/>
  <c r="AQ16" i="5"/>
  <c r="AQ21" i="5"/>
  <c r="BB21" i="5"/>
  <c r="AP21" i="5"/>
  <c r="BA21" i="5"/>
  <c r="AZ21" i="5"/>
  <c r="AR21" i="5"/>
  <c r="AZ11" i="5"/>
  <c r="AR11" i="5"/>
  <c r="AQ11" i="5"/>
  <c r="BB11" i="5"/>
  <c r="AP11" i="5"/>
  <c r="AZ18" i="5"/>
  <c r="AR18" i="5"/>
  <c r="AQ18" i="5"/>
  <c r="BB18" i="5"/>
  <c r="AP18" i="5"/>
  <c r="BA18" i="5"/>
  <c r="BB24" i="5"/>
  <c r="AP24" i="5"/>
  <c r="BA24" i="5"/>
  <c r="AZ24" i="5"/>
  <c r="AR24" i="5"/>
  <c r="AQ24" i="5"/>
  <c r="BA11" i="5"/>
  <c r="B76" i="5"/>
  <c r="R10" i="15"/>
  <c r="S10" i="15" s="1"/>
  <c r="Q9" i="15"/>
  <c r="R9" i="15" s="1"/>
  <c r="S7" i="15"/>
  <c r="P19" i="14"/>
  <c r="I23" i="5" s="1"/>
  <c r="Q7" i="14"/>
  <c r="R7" i="14" s="1"/>
  <c r="R8" i="14"/>
  <c r="S8" i="14" s="1"/>
  <c r="R26" i="3"/>
  <c r="S26" i="3" s="1"/>
  <c r="R21" i="3"/>
  <c r="S21" i="3" s="1"/>
  <c r="P34" i="3"/>
  <c r="I22" i="5" s="1"/>
  <c r="Q10" i="3"/>
  <c r="R15" i="3"/>
  <c r="S15" i="3" s="1"/>
  <c r="Q23" i="3"/>
  <c r="R23" i="3" s="1"/>
  <c r="S23" i="3" s="1"/>
  <c r="R17" i="3"/>
  <c r="S17" i="3" s="1"/>
  <c r="S9" i="3"/>
  <c r="T17" i="6"/>
  <c r="T13" i="6"/>
  <c r="R10" i="6"/>
  <c r="S10" i="6" s="1"/>
  <c r="T10" i="6" s="1"/>
  <c r="R14" i="6"/>
  <c r="S14" i="6" s="1"/>
  <c r="T14" i="6" s="1"/>
  <c r="T18" i="6"/>
  <c r="T22" i="6"/>
  <c r="S12" i="6"/>
  <c r="T12" i="6" s="1"/>
  <c r="Q28" i="6"/>
  <c r="I21" i="5" s="1"/>
  <c r="R19" i="11"/>
  <c r="S19" i="11" s="1"/>
  <c r="T9" i="11"/>
  <c r="T7" i="11"/>
  <c r="R8" i="11"/>
  <c r="R10" i="11"/>
  <c r="S10" i="11" s="1"/>
  <c r="T10" i="11" s="1"/>
  <c r="P28" i="9"/>
  <c r="I19" i="5" s="1"/>
  <c r="R8" i="17"/>
  <c r="S8" i="17" s="1"/>
  <c r="S19" i="17" s="1"/>
  <c r="L18" i="5" s="1"/>
  <c r="Q19" i="17"/>
  <c r="J18" i="5" s="1"/>
  <c r="T15" i="2"/>
  <c r="S14" i="2"/>
  <c r="T14" i="2" s="1"/>
  <c r="S7" i="2"/>
  <c r="R22" i="2"/>
  <c r="Q27" i="2"/>
  <c r="I17" i="5" s="1"/>
  <c r="R8" i="7"/>
  <c r="S8" i="7" s="1"/>
  <c r="S11" i="7"/>
  <c r="S16" i="7"/>
  <c r="R9" i="7"/>
  <c r="S9" i="7" s="1"/>
  <c r="S23" i="7"/>
  <c r="S7" i="7"/>
  <c r="P35" i="7"/>
  <c r="I16" i="5" s="1"/>
  <c r="Q32" i="7"/>
  <c r="R29" i="7"/>
  <c r="S29" i="7" s="1"/>
  <c r="S33" i="7"/>
  <c r="Q22" i="8"/>
  <c r="I15" i="5" s="1"/>
  <c r="T19" i="8"/>
  <c r="R11" i="8"/>
  <c r="S11" i="8" s="1"/>
  <c r="R9" i="8"/>
  <c r="T8" i="8"/>
  <c r="T13" i="8"/>
  <c r="T8" i="1"/>
  <c r="S17" i="10"/>
  <c r="Q15" i="10"/>
  <c r="R15" i="10" s="1"/>
  <c r="S15" i="10" s="1"/>
  <c r="Q14" i="10"/>
  <c r="R14" i="10" s="1"/>
  <c r="S14" i="10" s="1"/>
  <c r="S13" i="10"/>
  <c r="R9" i="10"/>
  <c r="S9" i="10" s="1"/>
  <c r="R8" i="13"/>
  <c r="S8" i="13" s="1"/>
  <c r="R31" i="19"/>
  <c r="K11" i="5" s="1"/>
  <c r="S7" i="19"/>
  <c r="S31" i="19" s="1"/>
  <c r="L11" i="5" s="1"/>
  <c r="Q9" i="24"/>
  <c r="S7" i="24"/>
  <c r="S13" i="13" l="1"/>
  <c r="S16" i="13" s="1"/>
  <c r="L12" i="5" s="1"/>
  <c r="R16" i="13"/>
  <c r="K12" i="5" s="1"/>
  <c r="AA65" i="20"/>
  <c r="N20" i="22"/>
  <c r="N16" i="22" s="1"/>
  <c r="N45" i="22" s="1"/>
  <c r="N28" i="22"/>
  <c r="O28" i="22" s="1"/>
  <c r="Q19" i="14"/>
  <c r="J23" i="5" s="1"/>
  <c r="Z65" i="20"/>
  <c r="M45" i="22"/>
  <c r="AD65" i="25"/>
  <c r="AE13" i="25"/>
  <c r="AE65" i="25" s="1"/>
  <c r="O15" i="22"/>
  <c r="S7" i="9"/>
  <c r="Q26" i="12"/>
  <c r="J10" i="5" s="1"/>
  <c r="Q7" i="18"/>
  <c r="R7" i="18" s="1"/>
  <c r="R16" i="18" s="1"/>
  <c r="L82" i="5" s="1"/>
  <c r="R15" i="14"/>
  <c r="S15" i="14" s="1"/>
  <c r="S7" i="14"/>
  <c r="T19" i="11"/>
  <c r="T27" i="1"/>
  <c r="L14" i="5" s="1"/>
  <c r="S27" i="1"/>
  <c r="K14" i="5" s="1"/>
  <c r="S8" i="12"/>
  <c r="S26" i="12" s="1"/>
  <c r="L10" i="5" s="1"/>
  <c r="R26" i="12"/>
  <c r="K10" i="5" s="1"/>
  <c r="Q13" i="15"/>
  <c r="J24" i="5" s="1"/>
  <c r="S9" i="15"/>
  <c r="S13" i="15" s="1"/>
  <c r="L24" i="5" s="1"/>
  <c r="R13" i="15"/>
  <c r="K24" i="5" s="1"/>
  <c r="Q34" i="3"/>
  <c r="J22" i="5" s="1"/>
  <c r="R10" i="3"/>
  <c r="S10" i="3" s="1"/>
  <c r="S34" i="3" s="1"/>
  <c r="L22" i="5" s="1"/>
  <c r="R28" i="6"/>
  <c r="J21" i="5" s="1"/>
  <c r="T28" i="6"/>
  <c r="L21" i="5" s="1"/>
  <c r="S28" i="6"/>
  <c r="K21" i="5" s="1"/>
  <c r="R29" i="11"/>
  <c r="J20" i="5" s="1"/>
  <c r="S8" i="11"/>
  <c r="T8" i="11" s="1"/>
  <c r="Q28" i="9"/>
  <c r="J19" i="5" s="1"/>
  <c r="R28" i="9"/>
  <c r="K19" i="5" s="1"/>
  <c r="R19" i="17"/>
  <c r="K18" i="5" s="1"/>
  <c r="F18" i="5" s="1"/>
  <c r="S22" i="2"/>
  <c r="T22" i="2" s="1"/>
  <c r="R27" i="2"/>
  <c r="J17" i="5" s="1"/>
  <c r="T7" i="2"/>
  <c r="R32" i="7"/>
  <c r="R35" i="7" s="1"/>
  <c r="K16" i="5" s="1"/>
  <c r="Q35" i="7"/>
  <c r="J16" i="5" s="1"/>
  <c r="R22" i="8"/>
  <c r="J15" i="5" s="1"/>
  <c r="S9" i="8"/>
  <c r="T11" i="8"/>
  <c r="F11" i="5"/>
  <c r="Q14" i="24"/>
  <c r="J79" i="5" s="1"/>
  <c r="J76" i="5" s="1"/>
  <c r="R9" i="24"/>
  <c r="R14" i="24" s="1"/>
  <c r="K79" i="5" s="1"/>
  <c r="N46" i="22" l="1"/>
  <c r="O20" i="22"/>
  <c r="O45" i="22" s="1"/>
  <c r="O16" i="22"/>
  <c r="R19" i="14"/>
  <c r="K23" i="5" s="1"/>
  <c r="Q16" i="18"/>
  <c r="K82" i="5" s="1"/>
  <c r="K76" i="5" s="1"/>
  <c r="T29" i="11"/>
  <c r="L20" i="5" s="1"/>
  <c r="O46" i="22"/>
  <c r="F12" i="5"/>
  <c r="F14" i="5"/>
  <c r="S19" i="14"/>
  <c r="L23" i="5" s="1"/>
  <c r="S29" i="11"/>
  <c r="K20" i="5" s="1"/>
  <c r="S32" i="7"/>
  <c r="S35" i="7" s="1"/>
  <c r="L16" i="5" s="1"/>
  <c r="F16" i="5" s="1"/>
  <c r="F10" i="5"/>
  <c r="S9" i="24"/>
  <c r="S14" i="24" s="1"/>
  <c r="L79" i="5" s="1"/>
  <c r="L76" i="5" s="1"/>
  <c r="F24" i="5"/>
  <c r="R34" i="3"/>
  <c r="K22" i="5" s="1"/>
  <c r="F22" i="5" s="1"/>
  <c r="F21" i="5"/>
  <c r="S28" i="9"/>
  <c r="L19" i="5" s="1"/>
  <c r="F19" i="5" s="1"/>
  <c r="S27" i="2"/>
  <c r="K17" i="5" s="1"/>
  <c r="T27" i="2"/>
  <c r="L17" i="5" s="1"/>
  <c r="S22" i="8"/>
  <c r="K15" i="5" s="1"/>
  <c r="T9" i="8"/>
  <c r="T22" i="8" s="1"/>
  <c r="L15" i="5" s="1"/>
  <c r="F20" i="5" l="1"/>
  <c r="F23" i="5"/>
  <c r="F17" i="5"/>
  <c r="F15" i="5"/>
  <c r="H22" i="10"/>
  <c r="I22" i="10"/>
  <c r="K22" i="10"/>
  <c r="C13" i="5" s="1"/>
  <c r="L22" i="10"/>
  <c r="D13" i="5" s="1"/>
  <c r="D6" i="5" s="1"/>
  <c r="M22" i="10"/>
  <c r="O22" i="10"/>
  <c r="P22" i="10"/>
  <c r="Q22" i="10"/>
  <c r="J13" i="5" s="1"/>
  <c r="J6" i="5" s="1"/>
  <c r="J84" i="5" s="1"/>
  <c r="R22" i="10"/>
  <c r="K13" i="5" s="1"/>
  <c r="S22" i="10"/>
  <c r="L13" i="5" s="1"/>
  <c r="L6" i="5" s="1"/>
  <c r="E13" i="5"/>
  <c r="E6" i="5" s="1"/>
  <c r="H13" i="5"/>
  <c r="H6" i="5" s="1"/>
  <c r="I13" i="5"/>
  <c r="I6" i="5" s="1"/>
  <c r="B13" i="5" l="1"/>
  <c r="C6" i="5"/>
  <c r="L84" i="5"/>
  <c r="I84" i="5"/>
  <c r="F13" i="5"/>
  <c r="K6" i="5"/>
  <c r="F6" i="5" s="1"/>
  <c r="H84" i="5"/>
  <c r="K84" i="5" l="1"/>
  <c r="B6" i="5"/>
  <c r="F7" i="5"/>
  <c r="AO13" i="5"/>
  <c r="AX13" i="5"/>
  <c r="AP13" i="5"/>
  <c r="AY13" i="5"/>
  <c r="AQ13" i="5"/>
  <c r="AZ13" i="5"/>
  <c r="AJ13" i="5"/>
  <c r="AR13" i="5"/>
  <c r="AR26" i="5" s="1"/>
  <c r="BA13" i="5"/>
  <c r="AK13" i="5"/>
  <c r="AT13" i="5"/>
  <c r="BB13" i="5"/>
  <c r="AL13" i="5"/>
  <c r="AU13" i="5"/>
  <c r="AM13" i="5"/>
  <c r="AV13" i="5"/>
  <c r="AV26" i="5" s="1"/>
  <c r="AN13" i="5"/>
  <c r="AW13" i="5"/>
  <c r="AJ26" i="5" l="1"/>
  <c r="AJ27" i="5" s="1"/>
  <c r="AZ26" i="5"/>
  <c r="B84" i="5"/>
  <c r="E8" i="5"/>
  <c r="D8" i="5"/>
  <c r="J8" i="5"/>
  <c r="L8" i="5"/>
  <c r="I8" i="5"/>
  <c r="H8" i="5"/>
  <c r="AQ26" i="5"/>
  <c r="AQ27" i="5" s="1"/>
  <c r="BB26" i="5"/>
  <c r="AV27" i="5" s="1"/>
  <c r="AY26" i="5"/>
  <c r="K8" i="5"/>
  <c r="AU26" i="5"/>
  <c r="AU27" i="5" s="1"/>
  <c r="AT26" i="5"/>
  <c r="AT27" i="5" s="1"/>
  <c r="AP26" i="5"/>
  <c r="AP27" i="5" s="1"/>
  <c r="C8" i="5"/>
  <c r="AW26" i="5"/>
  <c r="AK26" i="5"/>
  <c r="AK27" i="5" s="1"/>
  <c r="AX26" i="5"/>
  <c r="AM26" i="5"/>
  <c r="AM27" i="5" s="1"/>
  <c r="AL26" i="5"/>
  <c r="AL27" i="5" s="1"/>
  <c r="AN26" i="5"/>
  <c r="AN27" i="5" s="1"/>
  <c r="BA26" i="5"/>
  <c r="AO26" i="5"/>
  <c r="AO27" i="5" s="1"/>
  <c r="AX27" i="5" l="1"/>
  <c r="AW27" i="5"/>
  <c r="AY27" i="5"/>
  <c r="J85" i="5"/>
  <c r="L85" i="5"/>
  <c r="H85" i="5"/>
  <c r="I85" i="5"/>
  <c r="BA27" i="5"/>
  <c r="K85" i="5"/>
  <c r="AZ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B29" authorId="0" shapeId="0" xr:uid="{00000000-0006-0000-0200-000001000000}">
      <text>
        <r>
          <rPr>
            <b/>
            <sz val="8"/>
            <color indexed="81"/>
            <rFont val="Tahoma"/>
            <family val="2"/>
          </rPr>
          <t>Carl D. Martland:</t>
        </r>
        <r>
          <rPr>
            <sz val="8"/>
            <color indexed="81"/>
            <rFont val="Tahoma"/>
            <family val="2"/>
          </rPr>
          <t xml:space="preserve">
This is approximately the Sugar Hill/Franconia town line.</t>
        </r>
      </text>
    </comment>
    <comment ref="B34" authorId="0" shapeId="0" xr:uid="{00000000-0006-0000-0200-000002000000}">
      <text>
        <r>
          <rPr>
            <b/>
            <sz val="8"/>
            <color indexed="81"/>
            <rFont val="Tahoma"/>
            <family val="2"/>
          </rPr>
          <t xml:space="preserve">Carl D. Martland: </t>
        </r>
        <r>
          <rPr>
            <sz val="8"/>
            <color indexed="81"/>
            <rFont val="Tahoma"/>
            <family val="2"/>
          </rPr>
          <t xml:space="preserve">
Approaching intersection with Sunset Hill Road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Carl Marland</author>
  </authors>
  <commentList>
    <comment ref="H7" authorId="0" shapeId="0" xr:uid="{C663102E-98D5-41D1-86B8-D8DECEE12CDC}">
      <text>
        <r>
          <rPr>
            <b/>
            <sz val="9"/>
            <color indexed="81"/>
            <rFont val="Tahoma"/>
            <family val="2"/>
          </rPr>
          <t>Carl Marland:</t>
        </r>
        <r>
          <rPr>
            <sz val="9"/>
            <color indexed="81"/>
            <rFont val="Tahoma"/>
            <family val="2"/>
          </rPr>
          <t xml:space="preserve">
One half segment is new
I averaged 0 and 30 to get 15.</t>
        </r>
      </text>
    </comment>
    <comment ref="H10" authorId="0" shapeId="0" xr:uid="{5670FE21-F6F5-4666-A1C4-339EC668369D}">
      <text>
        <r>
          <rPr>
            <b/>
            <sz val="9"/>
            <color indexed="81"/>
            <rFont val="Tahoma"/>
            <family val="2"/>
          </rPr>
          <t>Carl Marland:</t>
        </r>
        <r>
          <rPr>
            <sz val="9"/>
            <color indexed="81"/>
            <rFont val="Tahoma"/>
            <family val="2"/>
          </rPr>
          <t xml:space="preserve">
Last half is pretty good. I averaged 10 and 30 to get 20.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H16" authorId="0" shapeId="0" xr:uid="{03C246F4-9349-41AD-A47A-6BCED2BC7590}">
      <text>
        <r>
          <rPr>
            <b/>
            <sz val="9"/>
            <color indexed="81"/>
            <rFont val="Tahoma"/>
            <family val="2"/>
          </rPr>
          <t>Carl:</t>
        </r>
        <r>
          <rPr>
            <sz val="9"/>
            <color indexed="81"/>
            <rFont val="Tahoma"/>
            <family val="2"/>
          </rPr>
          <t xml:space="preserve">
I did not record roughness for each segment, but showed 25-30 for this portion of  Birches.  In 2021, I recorded 30 for each segment, and I used that this year as well. part of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A7" authorId="0" shapeId="0" xr:uid="{00000000-0006-0000-0B00-000001000000}">
      <text>
        <r>
          <rPr>
            <b/>
            <sz val="8"/>
            <color indexed="81"/>
            <rFont val="Tahoma"/>
            <family val="2"/>
          </rPr>
          <t>Carl D. Martland:</t>
        </r>
        <r>
          <rPr>
            <sz val="8"/>
            <color indexed="81"/>
            <rFont val="Tahoma"/>
            <family val="2"/>
          </rPr>
          <t xml:space="preserve">
Spring under road near intersection with 117.</t>
        </r>
      </text>
    </comment>
    <comment ref="A10" authorId="0" shapeId="0" xr:uid="{00000000-0006-0000-0B00-000003000000}">
      <text>
        <r>
          <rPr>
            <b/>
            <sz val="9"/>
            <color indexed="81"/>
            <rFont val="Tahoma"/>
            <family val="2"/>
          </rPr>
          <t>Carl D. Martland:</t>
        </r>
        <r>
          <rPr>
            <sz val="9"/>
            <color indexed="81"/>
            <rFont val="Tahoma"/>
            <family val="2"/>
          </rPr>
          <t xml:space="preserve">
Work was done on east side of 0.3and 0.4 was repaved in 2016</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A10" authorId="0" shapeId="0" xr:uid="{5BE1F2B3-AA48-4B24-885E-47A6486790F4}">
      <text>
        <r>
          <rPr>
            <b/>
            <sz val="9"/>
            <color indexed="81"/>
            <rFont val="Tahoma"/>
            <family val="2"/>
          </rPr>
          <t>Carl:</t>
        </r>
        <r>
          <rPr>
            <sz val="9"/>
            <color indexed="81"/>
            <rFont val="Tahoma"/>
            <family val="2"/>
          </rPr>
          <t xml:space="preserve">
A a strip along the north side was paved, eliminating the worst that I noted in 2021.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H17" authorId="0" shapeId="0" xr:uid="{02706401-CD0F-4068-AAC6-50FFC65FEF26}">
      <text>
        <r>
          <rPr>
            <b/>
            <sz val="9"/>
            <color indexed="81"/>
            <rFont val="Tahoma"/>
            <family val="2"/>
          </rPr>
          <t>Carl:</t>
        </r>
        <r>
          <rPr>
            <sz val="9"/>
            <color indexed="81"/>
            <rFont val="Tahoma"/>
            <family val="2"/>
          </rPr>
          <t xml:space="preserve">
A 0.1 mile stretch was paved in the middle of the last two segments.  Each was therefore half new and half bad - average of about 15 for both roughness and condition.</t>
        </r>
      </text>
    </comment>
    <comment ref="H46" authorId="0" shapeId="0" xr:uid="{00000000-0006-0000-0D00-000001000000}">
      <text>
        <r>
          <rPr>
            <b/>
            <sz val="9"/>
            <color indexed="81"/>
            <rFont val="Tahoma"/>
            <family val="2"/>
          </rPr>
          <t>Carl:</t>
        </r>
        <r>
          <rPr>
            <sz val="9"/>
            <color indexed="81"/>
            <rFont val="Tahoma"/>
            <family val="2"/>
          </rPr>
          <t xml:space="preserve">
My roughness notes showed only 11 segments, including 3 good, 1 some, and the res few; I inserted 3 good = 0, 1 some = 20, and the rest as few = 10.  The average should be reasonable despite the difference in tenth-mile segments.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Carl</author>
    <author>Carl D. Martland</author>
  </authors>
  <commentList>
    <comment ref="V14" authorId="0" shapeId="0" xr:uid="{00000000-0006-0000-0E00-000001000000}">
      <text>
        <r>
          <rPr>
            <b/>
            <sz val="9"/>
            <color indexed="81"/>
            <rFont val="Tahoma"/>
            <family val="2"/>
          </rPr>
          <t>Carl:</t>
        </r>
        <r>
          <rPr>
            <sz val="9"/>
            <color indexed="81"/>
            <rFont val="Tahoma"/>
            <family val="2"/>
          </rPr>
          <t xml:space="preserve">
The 2012 survey had an extra segment.  I combined two of the good segments so that the bad sections would match.</t>
        </r>
      </text>
    </comment>
    <comment ref="B20" authorId="1" shapeId="0" xr:uid="{00000000-0006-0000-0E00-000002000000}">
      <text>
        <r>
          <rPr>
            <b/>
            <sz val="9"/>
            <color indexed="81"/>
            <rFont val="Tahoma"/>
            <family val="2"/>
          </rPr>
          <t>Carl D. Martland:</t>
        </r>
        <r>
          <rPr>
            <sz val="9"/>
            <color indexed="81"/>
            <rFont val="Tahoma"/>
            <family val="2"/>
          </rPr>
          <t xml:space="preserve">
Note from 2017 or 2018 - very bad right now.</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B19" authorId="0" shapeId="0" xr:uid="{21681C8B-56BB-4AB6-9FE3-BE2158349EF0}">
      <text>
        <r>
          <rPr>
            <b/>
            <sz val="9"/>
            <color indexed="81"/>
            <rFont val="Tahoma"/>
            <family val="2"/>
          </rPr>
          <t>Carl:</t>
        </r>
        <r>
          <rPr>
            <sz val="9"/>
            <color indexed="81"/>
            <rFont val="Tahoma"/>
            <family val="2"/>
          </rPr>
          <t xml:space="preserve">
White House was in last photo before interchange; interchange photo only had about ten yards of dyke road.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Carl D. Martland</author>
    <author>Carl</author>
    <author>Carl Marland</author>
  </authors>
  <commentList>
    <comment ref="H5" authorId="0" shapeId="0" xr:uid="{00000000-0006-0000-1000-000001000000}">
      <text>
        <r>
          <rPr>
            <b/>
            <sz val="9"/>
            <color indexed="81"/>
            <rFont val="Tahoma"/>
            <family val="2"/>
          </rPr>
          <t>Carl D. Martland:</t>
        </r>
        <r>
          <rPr>
            <sz val="9"/>
            <color indexed="81"/>
            <rFont val="Tahoma"/>
            <family val="2"/>
          </rPr>
          <t xml:space="preserve">
  When I drive, I stop every 0.3 to 0.5 miles and record, and it is far from an exact science.  If I cover a segment while starting or stopping, the roughness will be less than when I am going 30-35.  CDM 2020 comment,
My ratiings in 2021 were a little better than in 2020 - possibly because we haven't had any extended cold periods.
</t>
        </r>
      </text>
    </comment>
    <comment ref="B15" authorId="0" shapeId="0" xr:uid="{00000000-0006-0000-1000-000003000000}">
      <text>
        <r>
          <rPr>
            <b/>
            <sz val="9"/>
            <color indexed="81"/>
            <rFont val="Tahoma"/>
            <family val="2"/>
          </rPr>
          <t>Carl D. Martland:</t>
        </r>
        <r>
          <rPr>
            <sz val="9"/>
            <color indexed="81"/>
            <rFont val="Tahoma"/>
            <family val="2"/>
          </rPr>
          <t xml:space="preserve">
I have six photos after the Chase Farm up to and including the Stewart farm.  The first is an ok segment, the rest are worse.  I combined the first two images for segment 0.8.</t>
        </r>
      </text>
    </comment>
    <comment ref="A25" authorId="1" shapeId="0" xr:uid="{00000000-0006-0000-1000-000004000000}">
      <text>
        <r>
          <rPr>
            <b/>
            <sz val="9"/>
            <color indexed="81"/>
            <rFont val="Tahoma"/>
            <family val="2"/>
          </rPr>
          <t>Carl:</t>
        </r>
        <r>
          <rPr>
            <sz val="9"/>
            <color indexed="81"/>
            <rFont val="Tahoma"/>
            <family val="2"/>
          </rPr>
          <t xml:space="preserve">
Intersection with Dyke Road.  Road is newly paved right to intersecttion, but only to two-lanes.  Road widens at the intersection, and the portion where you make the right angle turn to right toward Easton is ragged. [2016 or 2017 - CDM] 2019:  this segment has two photos - one approaching and one at intersection.  CDM 11/23/19.</t>
        </r>
      </text>
    </comment>
    <comment ref="A27" authorId="2" shapeId="0" xr:uid="{0F62E38E-8D61-4F1E-AEEA-A7BD2CCE005A}">
      <text>
        <r>
          <rPr>
            <b/>
            <sz val="9"/>
            <color indexed="81"/>
            <rFont val="Tahoma"/>
            <family val="2"/>
          </rPr>
          <t>Carl Marland:</t>
        </r>
        <r>
          <rPr>
            <sz val="9"/>
            <color indexed="81"/>
            <rFont val="Tahoma"/>
            <family val="2"/>
          </rPr>
          <t xml:space="preserve">
Bad photo - it was same as prior segment last year, so I made the same this year.  CDM 1/14/2021</t>
        </r>
      </text>
    </comment>
    <comment ref="J29" authorId="1" shapeId="0" xr:uid="{3E49A26F-1093-4DA3-AC7E-DEAF8989D2E6}">
      <text>
        <r>
          <rPr>
            <b/>
            <sz val="9"/>
            <color indexed="81"/>
            <rFont val="Tahoma"/>
            <family val="2"/>
          </rPr>
          <t>Carl:</t>
        </r>
        <r>
          <rPr>
            <sz val="9"/>
            <color indexed="81"/>
            <rFont val="Tahoma"/>
            <family val="2"/>
          </rPr>
          <t xml:space="preserve">
Although it was surfaced in 2018 with condition of "0" for most of length, the roughness was "20"</t>
        </r>
      </text>
    </comment>
    <comment ref="H47" authorId="0" shapeId="0" xr:uid="{00000000-0006-0000-1000-000005000000}">
      <text>
        <r>
          <rPr>
            <b/>
            <sz val="9"/>
            <color indexed="81"/>
            <rFont val="Tahoma"/>
            <family val="2"/>
          </rPr>
          <t>Carl D. Martland:</t>
        </r>
        <r>
          <rPr>
            <sz val="9"/>
            <color indexed="81"/>
            <rFont val="Tahoma"/>
            <family val="2"/>
          </rPr>
          <t xml:space="preserve">
I drove this road twice for roughness and took the worst recording when it matched poor condition.  When I drive, I stop every 0.3 to 0.5 miles and record, and it is far from an exact science.  If I cover a segment while starting or stopping, the roughness will be less than when I am going 30-35.
</t>
        </r>
      </text>
    </comment>
    <comment ref="B57" authorId="0" shapeId="0" xr:uid="{00000000-0006-0000-1000-000006000000}">
      <text>
        <r>
          <rPr>
            <b/>
            <sz val="9"/>
            <color indexed="81"/>
            <rFont val="Tahoma"/>
            <family val="2"/>
          </rPr>
          <t>Carl D. Martland:</t>
        </r>
        <r>
          <rPr>
            <sz val="9"/>
            <color indexed="81"/>
            <rFont val="Tahoma"/>
            <family val="2"/>
          </rPr>
          <t xml:space="preserve">
I have six photos after the Chase Farm up to and including the Stewart farm.  The first is an ok segment, the rest are worse.  I combined the first two images for segment 0.8.</t>
        </r>
      </text>
    </comment>
    <comment ref="B65" authorId="0" shapeId="0" xr:uid="{00000000-0006-0000-1000-000007000000}">
      <text>
        <r>
          <rPr>
            <b/>
            <sz val="9"/>
            <color indexed="81"/>
            <rFont val="Tahoma"/>
            <family val="2"/>
          </rPr>
          <t>Carl D. Martland:</t>
        </r>
        <r>
          <rPr>
            <sz val="9"/>
            <color indexed="81"/>
            <rFont val="Tahoma"/>
            <family val="2"/>
          </rPr>
          <t xml:space="preserve">
Blurred picture - I used average of ones before and after.</t>
        </r>
      </text>
    </comment>
    <comment ref="A67" authorId="1" shapeId="0" xr:uid="{00000000-0006-0000-1000-000008000000}">
      <text>
        <r>
          <rPr>
            <b/>
            <sz val="9"/>
            <color indexed="81"/>
            <rFont val="Tahoma"/>
            <family val="2"/>
          </rPr>
          <t>Carl:</t>
        </r>
        <r>
          <rPr>
            <sz val="9"/>
            <color indexed="81"/>
            <rFont val="Tahoma"/>
            <family val="2"/>
          </rPr>
          <t xml:space="preserve">
Intersection with Dyke Road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Carl Marland</author>
    <author>Carl</author>
  </authors>
  <commentList>
    <comment ref="A8" authorId="0" shapeId="0" xr:uid="{DF5D1C1A-2A2D-4AAF-BC05-4DE9623F1EA0}">
      <text>
        <r>
          <rPr>
            <b/>
            <sz val="9"/>
            <color indexed="81"/>
            <rFont val="Tahoma"/>
            <family val="2"/>
          </rPr>
          <t>Carl Marland:</t>
        </r>
        <r>
          <rPr>
            <sz val="9"/>
            <color indexed="81"/>
            <rFont val="Tahoma"/>
            <family val="2"/>
          </rPr>
          <t xml:space="preserve">
I had just one photo from intersection with Pearl Lake Road to top of hill, and I used this photo for the first two segments.  CDM 11/28/23
</t>
        </r>
      </text>
    </comment>
    <comment ref="G21" authorId="1" shapeId="0" xr:uid="{99344C79-81A6-42D6-910B-4BC7543E58E3}">
      <text>
        <r>
          <rPr>
            <b/>
            <sz val="9"/>
            <color indexed="81"/>
            <rFont val="Tahoma"/>
            <family val="2"/>
          </rPr>
          <t>Carl:</t>
        </r>
        <r>
          <rPr>
            <sz val="9"/>
            <color indexed="81"/>
            <rFont val="Tahoma"/>
            <family val="2"/>
          </rPr>
          <t xml:space="preserve">
The righthand side has been repaved, fixing the severe edge deterioration noted in 2022.  CDM 11/28/23</t>
        </r>
      </text>
    </comment>
    <comment ref="A24" authorId="0" shapeId="0" xr:uid="{2F7AFC41-147F-4043-BA0F-BECC7356DD7C}">
      <text>
        <r>
          <rPr>
            <b/>
            <sz val="9"/>
            <color indexed="81"/>
            <rFont val="Tahoma"/>
            <family val="2"/>
          </rPr>
          <t>Carl Marland:</t>
        </r>
        <r>
          <rPr>
            <sz val="9"/>
            <color indexed="81"/>
            <rFont val="Tahoma"/>
            <family val="2"/>
          </rPr>
          <t xml:space="preserve">
I measured road as 1.65 miles on 11/5/2021.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Carl Marland</author>
    <author>Carl</author>
  </authors>
  <commentList>
    <comment ref="H11" authorId="0" shapeId="0" xr:uid="{B60DA07B-97A7-4DA9-BC7C-26957E00B2DD}">
      <text>
        <r>
          <rPr>
            <b/>
            <sz val="9"/>
            <color indexed="81"/>
            <rFont val="Tahoma"/>
            <family val="2"/>
          </rPr>
          <t>Carl Marland:</t>
        </r>
        <r>
          <rPr>
            <sz val="9"/>
            <color indexed="81"/>
            <rFont val="Tahoma"/>
            <family val="2"/>
          </rPr>
          <t xml:space="preserve">
Entire road is rougher than would be expected from pavement condition because it is often heavily rutted.  CDM 1/14/21
Road not quite so rough a year later, perhaps less frost action this year.  CDM 11/12/2021
</t>
        </r>
      </text>
    </comment>
    <comment ref="B16" authorId="1" shapeId="0" xr:uid="{0E95D935-2BD3-4CCC-9C79-0102771C1EF9}">
      <text>
        <r>
          <rPr>
            <b/>
            <sz val="9"/>
            <color indexed="81"/>
            <rFont val="Tahoma"/>
            <family val="2"/>
          </rPr>
          <t>Carl:</t>
        </r>
        <r>
          <rPr>
            <sz val="9"/>
            <color indexed="81"/>
            <rFont val="Tahoma"/>
            <family val="2"/>
          </rPr>
          <t xml:space="preserve">
The last 20 yards before intersection was very bad; about 100 square feet about ready to disappear.  CDM 11/28/23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C19" authorId="0" shapeId="0" xr:uid="{00000000-0006-0000-0500-000001000000}">
      <text>
        <r>
          <rPr>
            <b/>
            <sz val="9"/>
            <color indexed="81"/>
            <rFont val="Tahoma"/>
            <family val="2"/>
          </rPr>
          <t>Carl D. Martland:</t>
        </r>
        <r>
          <rPr>
            <sz val="9"/>
            <color indexed="81"/>
            <rFont val="Tahoma"/>
            <family val="2"/>
          </rPr>
          <t xml:space="preserve">
0.6 from Toad Hill Road in Franconia; 0.2 from town line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Carl</author>
    <author>Carl Marland</author>
  </authors>
  <commentList>
    <comment ref="A7" authorId="0" shapeId="0" xr:uid="{00000000-0006-0000-1400-000001000000}">
      <text>
        <r>
          <rPr>
            <b/>
            <sz val="9"/>
            <color indexed="81"/>
            <rFont val="Tahoma"/>
            <family val="2"/>
          </rPr>
          <t>Carl:</t>
        </r>
        <r>
          <rPr>
            <sz val="9"/>
            <color indexed="81"/>
            <rFont val="Tahoma"/>
            <family val="2"/>
          </rPr>
          <t xml:space="preserve">
Sugar Hill portion of road ends at 0.4 miles from jct with Toad Hill Road - the tables for early years included some Franconia segments before 2015</t>
        </r>
      </text>
    </comment>
    <comment ref="A9" authorId="0" shapeId="0" xr:uid="{2FDD6B7D-FFB8-4B25-812E-F15C7E3C6E07}">
      <text>
        <r>
          <rPr>
            <b/>
            <sz val="9"/>
            <color indexed="81"/>
            <rFont val="Tahoma"/>
            <family val="2"/>
          </rPr>
          <t>Carl:</t>
        </r>
        <r>
          <rPr>
            <sz val="9"/>
            <color indexed="81"/>
            <rFont val="Tahoma"/>
            <family val="2"/>
          </rPr>
          <t xml:space="preserve">
Too dark for photos for last several segments, but they were all new in 2022 and ride was perfect.  CDM  11/28/23</t>
        </r>
      </text>
    </comment>
    <comment ref="B21" authorId="1" shapeId="0" xr:uid="{8F6EEBA0-FF31-49A0-BFFC-438339D86F98}">
      <text>
        <r>
          <rPr>
            <b/>
            <sz val="9"/>
            <color indexed="81"/>
            <rFont val="Tahoma"/>
            <family val="2"/>
          </rPr>
          <t>Carl Marland:</t>
        </r>
        <r>
          <rPr>
            <sz val="9"/>
            <color indexed="81"/>
            <rFont val="Tahoma"/>
            <family val="2"/>
          </rPr>
          <t xml:space="preserve">
One very bad section, but only 25 feet at end of newly paved area! </t>
        </r>
      </text>
    </comment>
    <comment ref="A79" authorId="0" shapeId="0" xr:uid="{00000000-0006-0000-1400-000003000000}">
      <text>
        <r>
          <rPr>
            <b/>
            <sz val="9"/>
            <color indexed="81"/>
            <rFont val="Tahoma"/>
            <family val="2"/>
          </rPr>
          <t>Carl:</t>
        </r>
        <r>
          <rPr>
            <sz val="9"/>
            <color indexed="81"/>
            <rFont val="Tahoma"/>
            <family val="2"/>
          </rPr>
          <t xml:space="preserve">
Sugar Hill portion of road ends at 0.4 miles - the previous tables included some Franconia segments</t>
        </r>
      </text>
    </comment>
    <comment ref="H98" authorId="0" shapeId="0" xr:uid="{00000000-0006-0000-1400-000004000000}">
      <text>
        <r>
          <rPr>
            <b/>
            <sz val="9"/>
            <color indexed="81"/>
            <rFont val="Tahoma"/>
            <family val="2"/>
          </rPr>
          <t>Carl:</t>
        </r>
        <r>
          <rPr>
            <sz val="9"/>
            <color indexed="81"/>
            <rFont val="Tahoma"/>
            <family val="2"/>
          </rPr>
          <t xml:space="preserve">
"few" excepte "rough" near 117, which I entered as all 10s except for a 30 and a 40 near 117.</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Carl D. Martland</author>
    <author>Carl</author>
    <author>Carl Marland</author>
  </authors>
  <commentList>
    <comment ref="A7" authorId="0" shapeId="0" xr:uid="{00000000-0006-0000-1500-000001000000}">
      <text>
        <r>
          <rPr>
            <b/>
            <sz val="9"/>
            <color indexed="81"/>
            <rFont val="Tahoma"/>
            <family val="2"/>
          </rPr>
          <t>Carl D. Martland:</t>
        </r>
        <r>
          <rPr>
            <sz val="9"/>
            <color indexed="81"/>
            <rFont val="Tahoma"/>
            <family val="2"/>
          </rPr>
          <t xml:space="preserve">
No picture of 117 jct. and poor picture of first segment.</t>
        </r>
      </text>
    </comment>
    <comment ref="F9" authorId="1" shapeId="0" xr:uid="{AC755576-54AC-4486-9F9F-AF87C717781F}">
      <text>
        <r>
          <rPr>
            <b/>
            <sz val="9"/>
            <color indexed="81"/>
            <rFont val="Tahoma"/>
            <family val="2"/>
          </rPr>
          <t>Carl:</t>
        </r>
        <r>
          <rPr>
            <sz val="9"/>
            <color indexed="81"/>
            <rFont val="Tahoma"/>
            <family val="2"/>
          </rPr>
          <t xml:space="preserve">
Potlholes may not be visible in photos, but my note says "many potholes, some large" for 2nd and 3rd segments.  CDM 11/28/23</t>
        </r>
      </text>
    </comment>
    <comment ref="B17" authorId="0" shapeId="0" xr:uid="{00000000-0006-0000-1500-000002000000}">
      <text>
        <r>
          <rPr>
            <b/>
            <sz val="9"/>
            <color indexed="81"/>
            <rFont val="Tahoma"/>
            <family val="2"/>
          </rPr>
          <t>Carl D. Martland:</t>
        </r>
        <r>
          <rPr>
            <sz val="9"/>
            <color indexed="81"/>
            <rFont val="Tahoma"/>
            <family val="2"/>
          </rPr>
          <t xml:space="preserve">
As last year, I had one less photo than shown, so I again left one segment blank</t>
        </r>
      </text>
    </comment>
    <comment ref="H18" authorId="2" shapeId="0" xr:uid="{C581EEEE-0049-446A-8EF0-F57370CE16DE}">
      <text>
        <r>
          <rPr>
            <b/>
            <sz val="9"/>
            <color indexed="81"/>
            <rFont val="Tahoma"/>
            <family val="2"/>
          </rPr>
          <t>Carl Marland:</t>
        </r>
        <r>
          <rPr>
            <sz val="9"/>
            <color indexed="81"/>
            <rFont val="Tahoma"/>
            <family val="2"/>
          </rPr>
          <t xml:space="preserve">
Two short stretches newish between Kitty's and Pecketts Crossroad.  CDM 11/12/2021</t>
        </r>
      </text>
    </comment>
    <comment ref="A23" authorId="0" shapeId="0" xr:uid="{00000000-0006-0000-1500-000003000000}">
      <text>
        <r>
          <rPr>
            <b/>
            <sz val="9"/>
            <color indexed="81"/>
            <rFont val="Tahoma"/>
            <family val="2"/>
          </rPr>
          <t>Carl D. Martland:</t>
        </r>
        <r>
          <rPr>
            <sz val="9"/>
            <color indexed="81"/>
            <rFont val="Tahoma"/>
            <family val="2"/>
          </rPr>
          <t xml:space="preserve">
I had 17 photos, not 18.  I had only 17 photos both in 2017 and 2018, so I think had an extra in prior years.  This year I only show 17 segments.
</t>
        </r>
      </text>
    </comment>
    <comment ref="F45" authorId="0" shapeId="0" xr:uid="{00000000-0006-0000-1500-000004000000}">
      <text>
        <r>
          <rPr>
            <b/>
            <sz val="9"/>
            <color indexed="81"/>
            <rFont val="Tahoma"/>
            <family val="2"/>
          </rPr>
          <t>Carl D. Martland:</t>
        </r>
        <r>
          <rPr>
            <sz val="9"/>
            <color indexed="81"/>
            <rFont val="Tahoma"/>
            <family val="2"/>
          </rPr>
          <t xml:space="preserve">
One large pothole, approx 20 sq ft.</t>
        </r>
      </text>
    </comment>
    <comment ref="A48" authorId="0" shapeId="0" xr:uid="{00000000-0006-0000-1500-000005000000}">
      <text>
        <r>
          <rPr>
            <b/>
            <sz val="9"/>
            <color indexed="81"/>
            <rFont val="Tahoma"/>
            <family val="2"/>
          </rPr>
          <t>Carl D. Martland:</t>
        </r>
        <r>
          <rPr>
            <sz val="9"/>
            <color indexed="81"/>
            <rFont val="Tahoma"/>
            <family val="2"/>
          </rPr>
          <t xml:space="preserve">
Right after recently paved section ended.</t>
        </r>
      </text>
    </comment>
    <comment ref="A53" authorId="0" shapeId="0" xr:uid="{00000000-0006-0000-1500-000006000000}">
      <text>
        <r>
          <rPr>
            <b/>
            <sz val="9"/>
            <color indexed="81"/>
            <rFont val="Tahoma"/>
            <family val="2"/>
          </rPr>
          <t>Carl D. Martland:</t>
        </r>
        <r>
          <rPr>
            <sz val="9"/>
            <color indexed="81"/>
            <rFont val="Tahoma"/>
            <family val="2"/>
          </rPr>
          <t xml:space="preserve">
In front of Bigelows</t>
        </r>
      </text>
    </comment>
    <comment ref="A56" authorId="0" shapeId="0" xr:uid="{00000000-0006-0000-1500-000007000000}">
      <text>
        <r>
          <rPr>
            <b/>
            <sz val="9"/>
            <color indexed="81"/>
            <rFont val="Tahoma"/>
            <family val="2"/>
          </rPr>
          <t>Carl D. Martland:</t>
        </r>
        <r>
          <rPr>
            <sz val="9"/>
            <color indexed="81"/>
            <rFont val="Tahoma"/>
            <family val="2"/>
          </rPr>
          <t xml:space="preserve">
Intersection Pecketts Cross Road</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H5" authorId="0" shapeId="0" xr:uid="{00000000-0006-0000-1600-000001000000}">
      <text>
        <r>
          <rPr>
            <b/>
            <sz val="9"/>
            <color indexed="81"/>
            <rFont val="Tahoma"/>
            <family val="2"/>
          </rPr>
          <t>Carl D. Martland:</t>
        </r>
        <r>
          <rPr>
            <sz val="9"/>
            <color indexed="81"/>
            <rFont val="Tahoma"/>
            <family val="2"/>
          </rPr>
          <t xml:space="preserve">
2019:  I drove entire road twice, taking more care the second time to get measures at 30mph.  Also tested last half mile four times.  It is not safe to take the bit between the little pond and the sharp curve at 30mph, as the road is narrow, rutted, bumpy, and generallypoor condition.
2020:  first half newly paved and smooth; the two worst sections of the second half were fixed, although most is still rough or slow.
2021:  a bit more paved; still a couple of short rough sections.
2022:  the last 0.4 miles is mostly very bumpy and slow; also bad by our house.  A short section after the pond wa paved.
2023:  Only the last segment is very bad.</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Carl Marland</author>
    <author>Carl</author>
  </authors>
  <commentList>
    <comment ref="H21" authorId="0" shapeId="0" xr:uid="{62254615-3520-4A57-BEBD-D305BFB2ACE1}">
      <text>
        <r>
          <rPr>
            <b/>
            <sz val="9"/>
            <color indexed="81"/>
            <rFont val="Tahoma"/>
            <family val="2"/>
          </rPr>
          <t>Carl Marland:</t>
        </r>
        <r>
          <rPr>
            <sz val="9"/>
            <color indexed="81"/>
            <rFont val="Tahoma"/>
            <family val="2"/>
          </rPr>
          <t xml:space="preserve">
I had only 21 measures, so I added two "20s" in this long stretch of 20s.  Only three segments worse than 20, and those were near where I started measuring at each end.  CDM 11/12/21
</t>
        </r>
      </text>
    </comment>
    <comment ref="A66" authorId="1" shapeId="0" xr:uid="{00000000-0006-0000-1800-000002000000}">
      <text>
        <r>
          <rPr>
            <b/>
            <sz val="9"/>
            <color indexed="81"/>
            <rFont val="Tahoma"/>
            <family val="2"/>
          </rPr>
          <t>Carl:</t>
        </r>
        <r>
          <rPr>
            <sz val="9"/>
            <color indexed="81"/>
            <rFont val="Tahoma"/>
            <family val="2"/>
          </rPr>
          <t xml:space="preserve">
I had 4 pictures of new road - but I had 2 extra pictures compared to prior study.  I showed 3 not 4 new segements here.</t>
        </r>
      </text>
    </comment>
    <comment ref="A69" authorId="1" shapeId="0" xr:uid="{00000000-0006-0000-1800-000003000000}">
      <text>
        <r>
          <rPr>
            <b/>
            <sz val="9"/>
            <color indexed="81"/>
            <rFont val="Tahoma"/>
            <family val="2"/>
          </rPr>
          <t>Carl:</t>
        </r>
        <r>
          <rPr>
            <sz val="9"/>
            <color indexed="81"/>
            <rFont val="Tahoma"/>
            <family val="2"/>
          </rPr>
          <t xml:space="preserve">
I kept 2 new segments at end and used average of pix 5023 and 5024 for this segment.</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Carl Marland</author>
  </authors>
  <commentList>
    <comment ref="H9" authorId="0" shapeId="0" xr:uid="{FE45280D-12CE-4727-9D71-B6E9A19DEE2E}">
      <text>
        <r>
          <rPr>
            <b/>
            <sz val="9"/>
            <color indexed="81"/>
            <rFont val="Tahoma"/>
            <family val="2"/>
          </rPr>
          <t>Carl Marland:</t>
        </r>
        <r>
          <rPr>
            <sz val="9"/>
            <color indexed="81"/>
            <rFont val="Tahoma"/>
            <family val="2"/>
          </rPr>
          <t xml:space="preserve">
2021:  I rated first two segments as 15 and added "20-25 to end" so I put 22 for all of them.
2022:  I rated first two as 15 and the rest as 20, but kept them at 22, i.e. no better than in 2021.
2023:  I rate all but 3rd as 15, but kept same roughness as prior two years.</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Carl Marland</author>
  </authors>
  <commentList>
    <comment ref="G10" authorId="0" shapeId="0" xr:uid="{F8D07F65-E807-4AC7-B969-E7A1D6C3AD23}">
      <text>
        <r>
          <rPr>
            <b/>
            <sz val="9"/>
            <color indexed="81"/>
            <rFont val="Tahoma"/>
            <family val="2"/>
          </rPr>
          <t>Carl Marland:</t>
        </r>
        <r>
          <rPr>
            <sz val="9"/>
            <color indexed="81"/>
            <rFont val="Tahoma"/>
            <family val="2"/>
          </rPr>
          <t xml:space="preserve">
One half segment newly paved.  15 is average of 0 and 30.  CDM 11/12/21
2022:  ditto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B20" authorId="0" shapeId="0" xr:uid="{00000000-0006-0000-0600-000001000000}">
      <text>
        <r>
          <rPr>
            <b/>
            <sz val="9"/>
            <color indexed="81"/>
            <rFont val="Tahoma"/>
            <family val="2"/>
          </rPr>
          <t>Carl D. Martland:</t>
        </r>
        <r>
          <rPr>
            <sz val="9"/>
            <color indexed="81"/>
            <rFont val="Tahoma"/>
            <family val="2"/>
          </rPr>
          <t xml:space="preserve">
Intersection with Toad Hill Road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G14" authorId="0" shapeId="0" xr:uid="{00000000-0006-0000-0700-000001000000}">
      <text>
        <r>
          <rPr>
            <b/>
            <sz val="9"/>
            <color indexed="81"/>
            <rFont val="Tahoma"/>
            <family val="2"/>
          </rPr>
          <t>Carl D. Martland:</t>
        </r>
        <r>
          <rPr>
            <sz val="9"/>
            <color indexed="81"/>
            <rFont val="Tahoma"/>
            <family val="2"/>
          </rPr>
          <t xml:space="preserve">
Photo shows a large pothole, but Tod (road crew) was filling potholes here the next day when I tested roughness,
</t>
        </r>
      </text>
    </comment>
    <comment ref="I26" authorId="0" shapeId="0" xr:uid="{00000000-0006-0000-0700-000002000000}">
      <text>
        <r>
          <rPr>
            <b/>
            <sz val="9"/>
            <color indexed="81"/>
            <rFont val="Tahoma"/>
            <family val="2"/>
          </rPr>
          <t>Carl D. Martland:</t>
        </r>
        <r>
          <rPr>
            <sz val="9"/>
            <color indexed="81"/>
            <rFont val="Tahoma"/>
            <family val="2"/>
          </rPr>
          <t xml:space="preserve">
Segments 0.4 to 0.7 are rutted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Carl Marland</author>
    <author>Carl D. Martland</author>
  </authors>
  <commentList>
    <comment ref="I53" authorId="0" shapeId="0" xr:uid="{79807369-22B0-4F88-8693-F5EC2D2F6340}">
      <text>
        <r>
          <rPr>
            <b/>
            <sz val="9"/>
            <color indexed="81"/>
            <rFont val="Tahoma"/>
            <family val="2"/>
          </rPr>
          <t>Carl Marland:</t>
        </r>
        <r>
          <rPr>
            <sz val="9"/>
            <color indexed="81"/>
            <rFont val="Tahoma"/>
            <family val="2"/>
          </rPr>
          <t xml:space="preserve">
Entire road is rougher than would be expected from pavement condition because it is often heavily rutted.  CDM 1/14/21</t>
        </r>
      </text>
    </comment>
    <comment ref="C67" authorId="1" shapeId="0" xr:uid="{3AFEA50A-C333-42B6-8BD5-C42F2ADD9AA9}">
      <text>
        <r>
          <rPr>
            <b/>
            <sz val="9"/>
            <color indexed="81"/>
            <rFont val="Tahoma"/>
            <family val="2"/>
          </rPr>
          <t>Carl D. Martland:</t>
        </r>
        <r>
          <rPr>
            <sz val="9"/>
            <color indexed="81"/>
            <rFont val="Tahoma"/>
            <family val="2"/>
          </rPr>
          <t xml:space="preserve">
No picture of 117 jct. and poor picture of first segment.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Carl D. Martland</author>
  </authors>
  <commentList>
    <comment ref="C59" authorId="0" shapeId="0" xr:uid="{09BF4C82-4889-4AF9-96FE-2C304A9F7A78}">
      <text>
        <r>
          <rPr>
            <b/>
            <sz val="9"/>
            <color indexed="81"/>
            <rFont val="Tahoma"/>
            <family val="2"/>
          </rPr>
          <t>Carl D. Martland:</t>
        </r>
        <r>
          <rPr>
            <sz val="9"/>
            <color indexed="81"/>
            <rFont val="Tahoma"/>
            <family val="2"/>
          </rPr>
          <t xml:space="preserve">
No picture of 117 jct. and poor picture of first segment.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P13" authorId="0" shapeId="0" xr:uid="{86AAAD06-74C2-4097-8DEF-3C153B62AAE3}">
      <text>
        <r>
          <rPr>
            <b/>
            <sz val="9"/>
            <color indexed="81"/>
            <rFont val="Tahoma"/>
            <family val="2"/>
          </rPr>
          <t>Carl:</t>
        </r>
        <r>
          <rPr>
            <sz val="9"/>
            <color indexed="81"/>
            <rFont val="Tahoma"/>
            <family val="2"/>
          </rPr>
          <t xml:space="preserve">
Code = 10 iv condition in 2023 is "very poor" or 1 if condition is "poor"</t>
        </r>
      </text>
    </comment>
    <comment ref="P55" authorId="0" shapeId="0" xr:uid="{0EEB5715-8DAB-4057-B146-471FB85196C3}">
      <text>
        <r>
          <rPr>
            <b/>
            <sz val="9"/>
            <color indexed="81"/>
            <rFont val="Tahoma"/>
            <family val="2"/>
          </rPr>
          <t>Carl:</t>
        </r>
        <r>
          <rPr>
            <sz val="9"/>
            <color indexed="81"/>
            <rFont val="Tahoma"/>
            <family val="2"/>
          </rPr>
          <t xml:space="preserve">
This shows that 18 of the worst segments in 2022 were "very poor" in 2023 and only 3 remained rated as "poor".  Ten segments were grouind &amp; paved in 2023.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Carl Marland</author>
    <author>Carl</author>
  </authors>
  <commentList>
    <comment ref="I17" authorId="0" shapeId="0" xr:uid="{21227A23-834C-4347-AD45-47B68C751831}">
      <text>
        <r>
          <rPr>
            <b/>
            <sz val="9"/>
            <color indexed="81"/>
            <rFont val="Tahoma"/>
            <family val="2"/>
          </rPr>
          <t>Carl Marland:</t>
        </r>
        <r>
          <rPr>
            <sz val="9"/>
            <color indexed="81"/>
            <rFont val="Tahoma"/>
            <family val="2"/>
          </rPr>
          <t xml:space="preserve">
Last half is pretty good. I averaged 10 and 30 to get 20.</t>
        </r>
      </text>
    </comment>
    <comment ref="H41" authorId="1" shapeId="0" xr:uid="{2BD3FA9E-56F7-4D0B-B07A-C5D416F22499}">
      <text>
        <r>
          <rPr>
            <b/>
            <sz val="9"/>
            <color indexed="81"/>
            <rFont val="Tahoma"/>
            <family val="2"/>
          </rPr>
          <t>Carl:</t>
        </r>
        <r>
          <rPr>
            <sz val="9"/>
            <color indexed="81"/>
            <rFont val="Tahoma"/>
            <family val="2"/>
          </rPr>
          <t xml:space="preserve">
The righthand side has been repaved, fixing the severe edge deterioration noted in 2022.  CDM 11/28/23</t>
        </r>
      </text>
    </comment>
    <comment ref="I46" authorId="0" shapeId="0" xr:uid="{E6469D2A-E79B-47AB-8E15-449979E5D951}">
      <text>
        <r>
          <rPr>
            <b/>
            <sz val="9"/>
            <color indexed="81"/>
            <rFont val="Tahoma"/>
            <family val="2"/>
          </rPr>
          <t>Carl Marland:</t>
        </r>
        <r>
          <rPr>
            <sz val="9"/>
            <color indexed="81"/>
            <rFont val="Tahoma"/>
            <family val="2"/>
          </rPr>
          <t xml:space="preserve">
Entire road is rougher than would be expected from pavement condition because it is often heavily rutted.  CDM 1/14/21
Road not quite so rough a year later, perhaps less frost action this year.  CDM 11/12/2021
</t>
        </r>
      </text>
    </comment>
    <comment ref="G55" authorId="1" shapeId="0" xr:uid="{0E49EEAC-F241-4502-AC32-6508E06EE47A}">
      <text>
        <r>
          <rPr>
            <b/>
            <sz val="9"/>
            <color indexed="81"/>
            <rFont val="Tahoma"/>
            <family val="2"/>
          </rPr>
          <t>Carl:</t>
        </r>
        <r>
          <rPr>
            <sz val="9"/>
            <color indexed="81"/>
            <rFont val="Tahoma"/>
            <family val="2"/>
          </rPr>
          <t xml:space="preserve">
Potlholes may not be visible in photos, but my note says "many potholes, some large" for 2nd and 3rd segments.  CDM 11/28/23</t>
        </r>
      </text>
    </comment>
    <comment ref="J96" authorId="1" shapeId="0" xr:uid="{80CE7A08-2F49-4501-8382-59443DFC0E05}">
      <text>
        <r>
          <rPr>
            <b/>
            <sz val="9"/>
            <color indexed="81"/>
            <rFont val="Tahoma"/>
            <family val="2"/>
          </rPr>
          <t>Carl:</t>
        </r>
        <r>
          <rPr>
            <sz val="9"/>
            <color indexed="81"/>
            <rFont val="Tahoma"/>
            <family val="2"/>
          </rPr>
          <t xml:space="preserve">
The 14 segments rated poor include 3 that were rated poor in 2022 plus 11 more that deteriorated from OK to Poor in 2023.</t>
        </r>
      </text>
    </comment>
    <comment ref="L96" authorId="1" shapeId="0" xr:uid="{E1C139AB-3E86-48E7-839C-CABD004BD47A}">
      <text>
        <r>
          <rPr>
            <b/>
            <sz val="9"/>
            <color indexed="81"/>
            <rFont val="Tahoma"/>
            <family val="2"/>
          </rPr>
          <t>Carl:</t>
        </r>
        <r>
          <rPr>
            <sz val="9"/>
            <color indexed="81"/>
            <rFont val="Tahoma"/>
            <family val="2"/>
          </rPr>
          <t xml:space="preserve">
The 28 "Very Poor" segments include 18 that were among the worst in 2022 plus 10 that were not among the worst in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Carl</author>
  </authors>
  <commentList>
    <comment ref="X19" authorId="0" shapeId="0" xr:uid="{00000000-0006-0000-0000-000001000000}">
      <text>
        <r>
          <rPr>
            <b/>
            <sz val="9"/>
            <color indexed="81"/>
            <rFont val="Tahoma"/>
            <family val="2"/>
          </rPr>
          <t>Carl:</t>
        </r>
        <r>
          <rPr>
            <sz val="9"/>
            <color indexed="81"/>
            <rFont val="Tahoma"/>
            <family val="2"/>
          </rPr>
          <t xml:space="preserve">
Avg roughness and condition for 2012 start at town line, not at Toad Hill Road as reported in 2012 (i.e. start at mile 0.4, not 0.0 from Toad Hill Road
</t>
        </r>
      </text>
    </comment>
  </commentList>
</comments>
</file>

<file path=xl/sharedStrings.xml><?xml version="1.0" encoding="utf-8"?>
<sst xmlns="http://schemas.openxmlformats.org/spreadsheetml/2006/main" count="2207" uniqueCount="551">
  <si>
    <t>Road Condition</t>
  </si>
  <si>
    <t>Long. Cracks</t>
  </si>
  <si>
    <t>Alligator Cracks</t>
  </si>
  <si>
    <t>Peeling</t>
  </si>
  <si>
    <t>Potholes</t>
  </si>
  <si>
    <t>Edge Disintegration</t>
  </si>
  <si>
    <t>None</t>
  </si>
  <si>
    <t>Roughness</t>
  </si>
  <si>
    <t>Smooth</t>
  </si>
  <si>
    <t>Impassable</t>
  </si>
  <si>
    <t>Likely damage to vehicle</t>
  </si>
  <si>
    <t>Some deterioration</t>
  </si>
  <si>
    <t>1-2 small visible (less than 1 feet)</t>
  </si>
  <si>
    <t>3-5 small visible</t>
  </si>
  <si>
    <t>5-10 small visible</t>
  </si>
  <si>
    <t>One large &gt;2'</t>
  </si>
  <si>
    <t xml:space="preserve">One very large </t>
  </si>
  <si>
    <t>Large sections missing</t>
  </si>
  <si>
    <t>Danger of large sections falling out</t>
  </si>
  <si>
    <t xml:space="preserve">Generally one or two, not deep </t>
  </si>
  <si>
    <t>Continual cracks, &gt;2" wide &amp; deep, sections falling out</t>
  </si>
  <si>
    <t>Most of surface gone, gravel visible many places</t>
  </si>
  <si>
    <t>Much surface gone, some gravel visible</t>
  </si>
  <si>
    <t>Just beginning</t>
  </si>
  <si>
    <t>Evident peeling</t>
  </si>
  <si>
    <t>Large sections missing everywhere</t>
  </si>
  <si>
    <t>Continual evidence of peeling</t>
  </si>
  <si>
    <t>Crane Hill Road</t>
  </si>
  <si>
    <t>Unfilled Potholes</t>
  </si>
  <si>
    <t>Average Condition</t>
  </si>
  <si>
    <t>Hadley Road</t>
  </si>
  <si>
    <t>Streeter Pond Road</t>
  </si>
  <si>
    <t>OK (0-20)</t>
  </si>
  <si>
    <t>Bumps (30-40)</t>
  </si>
  <si>
    <t>Slow (50+)</t>
  </si>
  <si>
    <t>Miles</t>
  </si>
  <si>
    <t>Total</t>
  </si>
  <si>
    <t>Condition</t>
  </si>
  <si>
    <t>Excellent</t>
  </si>
  <si>
    <t>Good</t>
  </si>
  <si>
    <t>Poor</t>
  </si>
  <si>
    <t>Very Poor</t>
  </si>
  <si>
    <t>&gt;30</t>
  </si>
  <si>
    <t>Disinte-grating</t>
  </si>
  <si>
    <t>Summary</t>
  </si>
  <si>
    <t>Crane Hill</t>
  </si>
  <si>
    <t>Streeter Pond</t>
  </si>
  <si>
    <t>OK</t>
  </si>
  <si>
    <t>Dyke Road</t>
  </si>
  <si>
    <t>Edge Disinte- gration</t>
  </si>
  <si>
    <t>Pearl Lake Road</t>
  </si>
  <si>
    <t>Gravel</t>
  </si>
  <si>
    <t>Easton Road</t>
  </si>
  <si>
    <t>Route 117 to Toad Hill</t>
  </si>
  <si>
    <t>Lafayette Road</t>
  </si>
  <si>
    <t>Toad Hill to Sunset Hill</t>
  </si>
  <si>
    <t>Sunset Hill Road to Route 117</t>
  </si>
  <si>
    <t>Center District Road</t>
  </si>
  <si>
    <t>Edge Disinte-gration</t>
  </si>
  <si>
    <t>Lovers Lane</t>
  </si>
  <si>
    <t>From Intersection with Route 117 at the Church</t>
  </si>
  <si>
    <t>Carpenter Road</t>
  </si>
  <si>
    <t>Birches Road</t>
  </si>
  <si>
    <t xml:space="preserve">Birches Road </t>
  </si>
  <si>
    <t>Blake Road</t>
  </si>
  <si>
    <t>Sunset Hill Road</t>
  </si>
  <si>
    <t>Sunset Hill Road (from Route 117)</t>
  </si>
  <si>
    <t>Toad Hill Road</t>
  </si>
  <si>
    <t>Toad Hill Road, from Easton Road to Franconia</t>
  </si>
  <si>
    <t>Jesseman Road</t>
  </si>
  <si>
    <t>Peckett's Crossing</t>
  </si>
  <si>
    <t>Blake Road (from 117)</t>
  </si>
  <si>
    <t>Total Paved Miles</t>
  </si>
  <si>
    <t>Major Roads</t>
  </si>
  <si>
    <t>Residential Roads</t>
  </si>
  <si>
    <t>Nason Road</t>
  </si>
  <si>
    <t>Post Road</t>
  </si>
  <si>
    <t>Jericho Road</t>
  </si>
  <si>
    <t>Valley Vista</t>
  </si>
  <si>
    <t>Creamery Pond Road</t>
  </si>
  <si>
    <t>Other Roads</t>
  </si>
  <si>
    <t>Bickford Hill Road</t>
  </si>
  <si>
    <t>Gilman Hill Road</t>
  </si>
  <si>
    <t>Grand View Road</t>
  </si>
  <si>
    <t>Northey Hill Road</t>
  </si>
  <si>
    <t>Presby Road</t>
  </si>
  <si>
    <t>Newly paved for 0.1 mile, then gravel</t>
  </si>
  <si>
    <t>Total, All Roads</t>
  </si>
  <si>
    <t>Approx. Paved Length</t>
  </si>
  <si>
    <t>Approx. Gravel</t>
  </si>
  <si>
    <t>Percent of Paved</t>
  </si>
  <si>
    <t>Mile</t>
  </si>
  <si>
    <t>Center District Road (from Intersection with Northey Hill &amp; other roads)</t>
  </si>
  <si>
    <t>Carl D. Martland</t>
  </si>
  <si>
    <t>Notes:</t>
  </si>
  <si>
    <t>Worst Locations in Sugar Hill's Major Paved Roads</t>
  </si>
  <si>
    <t>The average condition is the average of the five measures in Columns A through E.</t>
  </si>
  <si>
    <t>Hadley Road from Pearl Lake to Dyke Road</t>
  </si>
  <si>
    <t>done</t>
  </si>
  <si>
    <t>Crane Hill Road, From Intersection with Streeter Pond Road</t>
  </si>
  <si>
    <t>Dyke Road to Easton Town Line</t>
  </si>
  <si>
    <t>Intersection 1.30</t>
  </si>
  <si>
    <t>Intersection 2.10</t>
  </si>
  <si>
    <t>117 to Dyke</t>
  </si>
  <si>
    <t>Dyke to Easton Line</t>
  </si>
  <si>
    <t>Average Roughness</t>
  </si>
  <si>
    <t>Inter-section?</t>
  </si>
  <si>
    <t>Blake intersection with 117</t>
  </si>
  <si>
    <t>This list includes all roads with average condition worse than 25, plus any with roughness equal to 40 or more..</t>
  </si>
  <si>
    <t>Birches, intersection w/Carpenter</t>
  </si>
  <si>
    <t>Birches, intersection w/117</t>
  </si>
  <si>
    <t>.</t>
  </si>
  <si>
    <t>Blake, near 117</t>
  </si>
  <si>
    <t>Carpenter (miles from Lafayette)</t>
  </si>
  <si>
    <t>Crane Hill, intersection with Blake</t>
  </si>
  <si>
    <t>Dyke (miles from west end)</t>
  </si>
  <si>
    <t>Dyke (near Easton Rd.)</t>
  </si>
  <si>
    <t>Easton, from Dyke to town line</t>
  </si>
  <si>
    <t>Lafayette, from Franconia</t>
  </si>
  <si>
    <t>Lafayette, intersection w/117</t>
  </si>
  <si>
    <t>Lovers Lane, by Church</t>
  </si>
  <si>
    <t>Lovers Lane, intersection w/117</t>
  </si>
  <si>
    <t>Lovers Lane, 117 to Peckett's</t>
  </si>
  <si>
    <t>Pearl Lake, from 117</t>
  </si>
  <si>
    <t>Streeter Pond, from 117</t>
  </si>
  <si>
    <t xml:space="preserve">Toad Hill Road </t>
  </si>
  <si>
    <t xml:space="preserve">Toad Hill, intersect Easton </t>
  </si>
  <si>
    <t>Total segments</t>
  </si>
  <si>
    <t>Easton, from 117</t>
  </si>
  <si>
    <t>Easton, between Dyke &amp; Toad Hill</t>
  </si>
  <si>
    <t>Roughness 2015</t>
  </si>
  <si>
    <t>Average Condition 2015</t>
  </si>
  <si>
    <t>Exc in 2012</t>
  </si>
  <si>
    <t>Good in 2012</t>
  </si>
  <si>
    <t>OK in 2012</t>
  </si>
  <si>
    <t>Poor in 2012</t>
  </si>
  <si>
    <t>Very Poor in 2012</t>
  </si>
  <si>
    <t>Route 117 end</t>
  </si>
  <si>
    <t>Crane Hill end</t>
  </si>
  <si>
    <t xml:space="preserve"> </t>
  </si>
  <si>
    <t>This list includes all roads with average condition worse than 30, plus adjacent segments worse than 25.</t>
  </si>
  <si>
    <t>There were no other segments rated "slow" in terms of roughness.</t>
  </si>
  <si>
    <t>A.</t>
  </si>
  <si>
    <t>B.</t>
  </si>
  <si>
    <t>C.</t>
  </si>
  <si>
    <t>D.</t>
  </si>
  <si>
    <t>E.</t>
  </si>
  <si>
    <t>Inter- section?</t>
  </si>
  <si>
    <t xml:space="preserve">Average Condition </t>
  </si>
  <si>
    <t>Blake Road, Intersection with Jesseman</t>
  </si>
  <si>
    <t>Carpenter Road, Intersection with Birches</t>
  </si>
  <si>
    <t>Center District Road, at Intersection with Northey Road &amp; Jesseman Road</t>
  </si>
  <si>
    <t>Crane Hill Road, 1.0 miles from Blake Road</t>
  </si>
  <si>
    <t>Dyke Road (Distance from Landaff End)</t>
  </si>
  <si>
    <t>Easton Road (Distance from 117)</t>
  </si>
  <si>
    <t>Hadley Road (Distance from Pearl Lake Road)</t>
  </si>
  <si>
    <t>Hadley Road (Distance from Pearl Lake Road); intersection with Dyke Road</t>
  </si>
  <si>
    <t>Lafayette Road, Franconia to Sunset Hill Road (Distance from Toad Hill Road)</t>
  </si>
  <si>
    <t>Lovers Lane, near eastern intersection with Route 117 (Distance from western end, at church)</t>
  </si>
  <si>
    <t>Lovers Lane, at intersection with Route 117 (Distance from western end, at church)</t>
  </si>
  <si>
    <t>Pearl Lake Road (Distance from Route 117)</t>
  </si>
  <si>
    <t>Peckett's Crossing at Intersection with Blake Road</t>
  </si>
  <si>
    <t>Streeter Pond Road (Distance from Route 18)</t>
  </si>
  <si>
    <t>Total Segments</t>
  </si>
  <si>
    <t>Roughness 2012</t>
  </si>
  <si>
    <t>Average Condition 2012</t>
  </si>
  <si>
    <t>Condition 2012</t>
  </si>
  <si>
    <t>Condition 2015</t>
  </si>
  <si>
    <t>Condition 2014</t>
  </si>
  <si>
    <t>Roughness 2014</t>
  </si>
  <si>
    <t>Note:</t>
  </si>
  <si>
    <t>From Blake Road</t>
  </si>
  <si>
    <t>Transition to gravel about 50 yards in front of car on Segment 0.4</t>
  </si>
  <si>
    <t>Paved 0.45 miles, then gravel</t>
  </si>
  <si>
    <t>From 117 to Franconia</t>
  </si>
  <si>
    <t>As of November 16, 2016</t>
  </si>
  <si>
    <t>Part I - condition in 2016 of worst segmentss in 2015</t>
  </si>
  <si>
    <t>Roughness 2016</t>
  </si>
  <si>
    <t>Average Condition 2016</t>
  </si>
  <si>
    <t>Much Improved in 2016?</t>
  </si>
  <si>
    <t>About the Same in 2016?</t>
  </si>
  <si>
    <t>Easton, intersection w 117</t>
  </si>
  <si>
    <t>I have included some segments that were on "worst" list in 2015 and not much improved in 2016.</t>
  </si>
  <si>
    <t>Peckett's Crossing, from Blake</t>
  </si>
  <si>
    <t>NA</t>
  </si>
  <si>
    <t>Since only 13 segments were on list using old criteria, I added those with conditon ~ 20 and roughness ~ 30.</t>
  </si>
  <si>
    <t>Improved Since 2012</t>
  </si>
  <si>
    <t>About Same as in 2012</t>
  </si>
  <si>
    <t>Worse than 2012</t>
  </si>
  <si>
    <t>Bumps (25-40)</t>
  </si>
  <si>
    <t>?</t>
  </si>
  <si>
    <t>Intersection</t>
  </si>
  <si>
    <t>From Landaff end</t>
  </si>
  <si>
    <t>Roughness x Miles</t>
  </si>
  <si>
    <t>Condition x Miles</t>
  </si>
  <si>
    <t>Weighted Average:</t>
  </si>
  <si>
    <t>2012 = 100</t>
  </si>
  <si>
    <t>Carpenter, washed out section</t>
  </si>
  <si>
    <t>Center District</t>
  </si>
  <si>
    <t>Center District, from Jesseman</t>
  </si>
  <si>
    <t>Dyke Road, from Landaff end</t>
  </si>
  <si>
    <t>Lafayette, from Toad Hill Rd, Franconia</t>
  </si>
  <si>
    <t>Lovers Lane, from Church</t>
  </si>
  <si>
    <t>Mixed or About Same as in 2012</t>
  </si>
  <si>
    <t>Roughness 2017</t>
  </si>
  <si>
    <t>Average Condition 2017</t>
  </si>
  <si>
    <t>Easton, from intersection w 117</t>
  </si>
  <si>
    <t>rutted</t>
  </si>
  <si>
    <t>Improved Since 2016</t>
  </si>
  <si>
    <t>About Same as in 2016</t>
  </si>
  <si>
    <t>Worse than 2016</t>
  </si>
  <si>
    <t>Pearl Lake Road was slated for repaving in 2017, but work was deferred to 2018 because of need to repair other roads damaged by summer storm</t>
  </si>
  <si>
    <t>A. Long. Cracks</t>
  </si>
  <si>
    <t>B. Alligator Cracks</t>
  </si>
  <si>
    <t>C. Peeling</t>
  </si>
  <si>
    <t>D. Unfilled Potholes</t>
  </si>
  <si>
    <t>E. Edge Disinte-gration</t>
  </si>
  <si>
    <t>Rough-ness 2017</t>
  </si>
  <si>
    <t>Rough-ness 2012</t>
  </si>
  <si>
    <r>
      <t xml:space="preserve">The list also includes segments with conditon at least 20 </t>
    </r>
    <r>
      <rPr>
        <b/>
        <i/>
        <sz val="12"/>
        <rFont val="Arial"/>
        <family val="2"/>
      </rPr>
      <t>and</t>
    </r>
    <r>
      <rPr>
        <sz val="12"/>
        <rFont val="Arial"/>
        <family val="2"/>
      </rPr>
      <t xml:space="preserve"> roughness at least 30.</t>
    </r>
  </si>
  <si>
    <r>
      <t xml:space="preserve">This list includes all roads with average condition worse than 25 </t>
    </r>
    <r>
      <rPr>
        <b/>
        <i/>
        <sz val="12"/>
        <rFont val="Arial"/>
        <family val="2"/>
      </rPr>
      <t>or</t>
    </r>
    <r>
      <rPr>
        <b/>
        <sz val="12"/>
        <rFont val="Arial"/>
        <family val="2"/>
      </rPr>
      <t xml:space="preserve"> </t>
    </r>
    <r>
      <rPr>
        <sz val="12"/>
        <rFont val="Arial"/>
        <family val="2"/>
      </rPr>
      <t>with roughness equal to 40 or more.</t>
    </r>
  </si>
  <si>
    <t>Based upon road surveys conducted in October and November of 2017</t>
  </si>
  <si>
    <t>Key is road to road comparison in a give year, to determine worst segments.</t>
  </si>
  <si>
    <t>Year to year changes are probably OK in general, though my grading may vary a little.</t>
  </si>
  <si>
    <t>Some bumps</t>
  </si>
  <si>
    <t>Generally bumpy</t>
  </si>
  <si>
    <t xml:space="preserve">Some significant bumps or rough spots </t>
  </si>
  <si>
    <t>Need to slow below speed limit</t>
  </si>
  <si>
    <t>Dangerous</t>
  </si>
  <si>
    <t>Small sections missing</t>
  </si>
  <si>
    <t>More sections missing or deterirorate</t>
  </si>
  <si>
    <t>Generally deteriorated</t>
  </si>
  <si>
    <t>Significant lengths are gone</t>
  </si>
  <si>
    <t>Entire edge has disappeared</t>
  </si>
  <si>
    <t>A few</t>
  </si>
  <si>
    <t>Quite a few</t>
  </si>
  <si>
    <t>Small area</t>
  </si>
  <si>
    <t>Larger area</t>
  </si>
  <si>
    <t>Significant portion of pavement</t>
  </si>
  <si>
    <t>More than half of length has some cracking</t>
  </si>
  <si>
    <t>Most of roadway</t>
  </si>
  <si>
    <t>All of roadway</t>
  </si>
  <si>
    <t xml:space="preserve">Generally several,some deep </t>
  </si>
  <si>
    <t>Many cracks, some deep</t>
  </si>
  <si>
    <t>Many deep cracks</t>
  </si>
  <si>
    <t>Starts at town line</t>
  </si>
  <si>
    <t>Intersection 117</t>
  </si>
  <si>
    <t>Intersect Carpenter</t>
  </si>
  <si>
    <t>Ski Club Lane</t>
  </si>
  <si>
    <t>Toad Hall</t>
  </si>
  <si>
    <t>#572</t>
  </si>
  <si>
    <t>Intersect Bickford Hill</t>
  </si>
  <si>
    <t>Intersect Crane Hill</t>
  </si>
  <si>
    <t>Oct 4 2018</t>
  </si>
  <si>
    <t>Lafayette</t>
  </si>
  <si>
    <t>Road to left</t>
  </si>
  <si>
    <t>Road right</t>
  </si>
  <si>
    <t>To top hill</t>
  </si>
  <si>
    <t>Up from power line</t>
  </si>
  <si>
    <t>Down to Power line</t>
  </si>
  <si>
    <t>#230</t>
  </si>
  <si>
    <t>Fields</t>
  </si>
  <si>
    <t>Up little hill</t>
  </si>
  <si>
    <t>Low by river</t>
  </si>
  <si>
    <t>Up steep hill</t>
  </si>
  <si>
    <t>#400</t>
  </si>
  <si>
    <t>To house on curve</t>
  </si>
  <si>
    <t>Recent paving</t>
  </si>
  <si>
    <t xml:space="preserve">New house </t>
  </si>
  <si>
    <t>Start Jesseman</t>
  </si>
  <si>
    <t>Gravel uphill</t>
  </si>
  <si>
    <t>Mt view</t>
  </si>
  <si>
    <t>Jerico</t>
  </si>
  <si>
    <t>Intersection Easton</t>
  </si>
  <si>
    <t>White house on left</t>
  </si>
  <si>
    <t>Intersect 117</t>
  </si>
  <si>
    <t>Between wooden fences</t>
  </si>
  <si>
    <t>Stewart Farm</t>
  </si>
  <si>
    <t>By house on right</t>
  </si>
  <si>
    <t>Downhill</t>
  </si>
  <si>
    <t>Bad picture</t>
  </si>
  <si>
    <t>A short bit near Easton</t>
  </si>
  <si>
    <t>Jayne's Pond</t>
  </si>
  <si>
    <t>Sharp curve</t>
  </si>
  <si>
    <t>Foss Woods parking</t>
  </si>
  <si>
    <t>Start Gravel</t>
  </si>
  <si>
    <t>Little pond; curve</t>
  </si>
  <si>
    <t>Up hill</t>
  </si>
  <si>
    <t>Intersect Pearl Lake</t>
  </si>
  <si>
    <t>Intersect Dyke Road</t>
  </si>
  <si>
    <t>Bottom of hill</t>
  </si>
  <si>
    <t>#459</t>
  </si>
  <si>
    <t>#529</t>
  </si>
  <si>
    <t>#637</t>
  </si>
  <si>
    <t>ruts</t>
  </si>
  <si>
    <t>Northey Road</t>
  </si>
  <si>
    <t>#180</t>
  </si>
  <si>
    <t>#292</t>
  </si>
  <si>
    <t>Top of hill</t>
  </si>
  <si>
    <t>Carpenter</t>
  </si>
  <si>
    <t>NH 117</t>
  </si>
  <si>
    <t>from Church</t>
  </si>
  <si>
    <t>Curve to top hill</t>
  </si>
  <si>
    <t>Down, above field</t>
  </si>
  <si>
    <t>Approach Bigelow</t>
  </si>
  <si>
    <t xml:space="preserve">Garage on right </t>
  </si>
  <si>
    <t>Bigelow</t>
  </si>
  <si>
    <t>NH 18</t>
  </si>
  <si>
    <t>Indian Creek</t>
  </si>
  <si>
    <t>Approch Crane Hill</t>
  </si>
  <si>
    <t>Power Line</t>
  </si>
  <si>
    <t>Top little hill</t>
  </si>
  <si>
    <t>1st hole</t>
  </si>
  <si>
    <t>Bailey's curve</t>
  </si>
  <si>
    <t>IntersectEaston</t>
  </si>
  <si>
    <t>Town Line</t>
  </si>
  <si>
    <t>Trumpet Round</t>
  </si>
  <si>
    <t>Dead end</t>
  </si>
  <si>
    <t>Dyke</t>
  </si>
  <si>
    <t>Based upon road surveys conducted in October and November of 2018</t>
  </si>
  <si>
    <t>Rough-ness 2018</t>
  </si>
  <si>
    <t>Average Condition 2018</t>
  </si>
  <si>
    <t xml:space="preserve">Center District </t>
  </si>
  <si>
    <t>Approach Toad Hill</t>
  </si>
  <si>
    <t>Jesseman, from Blake</t>
  </si>
  <si>
    <t>Lovers Lane, from Church (Maples)</t>
  </si>
  <si>
    <t>Extra photo somewhere</t>
  </si>
  <si>
    <t>Year-to-Year Comparison</t>
  </si>
  <si>
    <t>Year</t>
  </si>
  <si>
    <t>Bad segments</t>
  </si>
  <si>
    <t>BEFORE RESURFACING - OCTOBER 4, 2018</t>
  </si>
  <si>
    <t>Approach farm</t>
  </si>
  <si>
    <t>Drive up hill to left</t>
  </si>
  <si>
    <t>Down hill</t>
  </si>
  <si>
    <t>NOTE:</t>
  </si>
  <si>
    <t>The sand filled the worst cracks, so I dropped the condition from 40-70-30-0-20 (average32) to what is shown above for the final segement, which had been the worst.</t>
  </si>
  <si>
    <t>Peckett's Cross Road</t>
  </si>
  <si>
    <t>Aggregate Measure</t>
  </si>
  <si>
    <t>Jesseman Road (from Blake to Center District)</t>
  </si>
  <si>
    <t>Always rough, but can go 30mph.</t>
  </si>
  <si>
    <t xml:space="preserve">Revised November 6, 2011 to make "Slower than 30" be 50 rather than 40.  </t>
  </si>
  <si>
    <t>Carpenter Road (from Lafayette Road)</t>
  </si>
  <si>
    <t xml:space="preserve">Poor </t>
  </si>
  <si>
    <t>RESURFACED NOVEMBER 11, 2018</t>
  </si>
  <si>
    <t>Intersect Toad Hill Road</t>
  </si>
  <si>
    <t>Roughness 2018</t>
  </si>
  <si>
    <t>Condition 2018</t>
  </si>
  <si>
    <t>Condition 2019</t>
  </si>
  <si>
    <t>From Bigelow to Bottom hill</t>
  </si>
  <si>
    <t>Portion between NH 117 and Peckett's Crossroad was sand &amp; sealed after October 4, 2018, but I did not notice any major improvement in roughness.</t>
  </si>
  <si>
    <t xml:space="preserve">(2018) I only have 3 photos, and the road surface looks OK, but it was certainly a very rough ride down the hill to Blake Road.  </t>
  </si>
  <si>
    <t>(2019) Again, condition looks fine, but road is very rough.</t>
  </si>
  <si>
    <t>Red barn on right</t>
  </si>
  <si>
    <t>White house on right</t>
  </si>
  <si>
    <t>Field on right</t>
  </si>
  <si>
    <t>Mail box left</t>
  </si>
  <si>
    <t xml:space="preserve">OK </t>
  </si>
  <si>
    <t>To top of hill</t>
  </si>
  <si>
    <t>Based upon road surveys conducted on November 3-4, 2019</t>
  </si>
  <si>
    <r>
      <t xml:space="preserve">Aggregate measure of "very poor" if condition worse that 30 </t>
    </r>
    <r>
      <rPr>
        <b/>
        <sz val="12"/>
        <rFont val="Arial"/>
        <family val="2"/>
      </rPr>
      <t>or</t>
    </r>
    <r>
      <rPr>
        <sz val="12"/>
        <rFont val="Arial"/>
        <family val="2"/>
      </rPr>
      <t xml:space="preserve"> roughness worse tha</t>
    </r>
    <r>
      <rPr>
        <b/>
        <sz val="12"/>
        <rFont val="Arial"/>
        <family val="2"/>
      </rPr>
      <t xml:space="preserve">n </t>
    </r>
    <r>
      <rPr>
        <sz val="12"/>
        <rFont val="Arial"/>
        <family val="2"/>
      </rPr>
      <t xml:space="preserve">50 </t>
    </r>
    <r>
      <rPr>
        <b/>
        <sz val="12"/>
        <rFont val="Arial"/>
        <family val="2"/>
      </rPr>
      <t>or</t>
    </r>
    <r>
      <rPr>
        <sz val="12"/>
        <rFont val="Arial"/>
        <family val="2"/>
      </rPr>
      <t xml:space="preserve"> roughness more than 40 </t>
    </r>
    <r>
      <rPr>
        <b/>
        <sz val="12"/>
        <rFont val="Arial"/>
        <family val="2"/>
      </rPr>
      <t>and</t>
    </r>
    <r>
      <rPr>
        <sz val="12"/>
        <rFont val="Arial"/>
        <family val="2"/>
      </rPr>
      <t xml:space="preserve"> condition worse than 20.</t>
    </r>
  </si>
  <si>
    <t>Rough-ness 2019</t>
  </si>
  <si>
    <t>Average Condition 2019</t>
  </si>
  <si>
    <t>Bickford Hill Rd, from 117</t>
  </si>
  <si>
    <t>Birches from Carpenter</t>
  </si>
  <si>
    <t>Very poor</t>
  </si>
  <si>
    <t>Crane Hill, from St. Pond</t>
  </si>
  <si>
    <t>Hadley Road, from PLR</t>
  </si>
  <si>
    <t>Streeter Pond, from 18</t>
  </si>
  <si>
    <t>All other bad segments</t>
  </si>
  <si>
    <t>PLR</t>
  </si>
  <si>
    <t>Other Major Roads</t>
  </si>
  <si>
    <t>#612</t>
  </si>
  <si>
    <t>After Power Lines</t>
  </si>
  <si>
    <t>White house on R</t>
  </si>
  <si>
    <t>Fallen shack</t>
  </si>
  <si>
    <t>#93</t>
  </si>
  <si>
    <t>Paved  2019</t>
  </si>
  <si>
    <t>Down to &amp; up over culvert</t>
  </si>
  <si>
    <t>Curve to right</t>
  </si>
  <si>
    <t>Distant gray house</t>
  </si>
  <si>
    <t>Near top of hill</t>
  </si>
  <si>
    <t>NOTE (2018):</t>
  </si>
  <si>
    <t>NOTE (2020):</t>
  </si>
  <si>
    <t>Section below Pecketts is now very bad</t>
  </si>
  <si>
    <t>South Road</t>
  </si>
  <si>
    <t xml:space="preserve">Sand pile </t>
  </si>
  <si>
    <t>Cemetery ahead on right</t>
  </si>
  <si>
    <t>At Cemetery</t>
  </si>
  <si>
    <t>Up hill, curvy</t>
  </si>
  <si>
    <t>Culvert</t>
  </si>
  <si>
    <t>To Lisbon Line</t>
  </si>
  <si>
    <t>Inn</t>
  </si>
  <si>
    <t xml:space="preserve">Bumpy </t>
  </si>
  <si>
    <t>Slow</t>
  </si>
  <si>
    <t xml:space="preserve"> (50+)</t>
  </si>
  <si>
    <t xml:space="preserve"> (30-40)</t>
  </si>
  <si>
    <t xml:space="preserve"> (0-20)</t>
  </si>
  <si>
    <t xml:space="preserve">Poor   </t>
  </si>
  <si>
    <t>Based upon road surveys conducted on November 9-10, 2019</t>
  </si>
  <si>
    <r>
      <t xml:space="preserve">Aggregate measure of "very poor" if condition worse than 30 </t>
    </r>
    <r>
      <rPr>
        <b/>
        <sz val="12"/>
        <rFont val="Arial"/>
        <family val="2"/>
      </rPr>
      <t>or</t>
    </r>
    <r>
      <rPr>
        <sz val="12"/>
        <rFont val="Arial"/>
        <family val="2"/>
      </rPr>
      <t xml:space="preserve"> roughness worse tha</t>
    </r>
    <r>
      <rPr>
        <b/>
        <sz val="12"/>
        <rFont val="Arial"/>
        <family val="2"/>
      </rPr>
      <t xml:space="preserve">n </t>
    </r>
    <r>
      <rPr>
        <sz val="12"/>
        <rFont val="Arial"/>
        <family val="2"/>
      </rPr>
      <t xml:space="preserve">50 </t>
    </r>
    <r>
      <rPr>
        <b/>
        <sz val="12"/>
        <rFont val="Arial"/>
        <family val="2"/>
      </rPr>
      <t>or</t>
    </r>
    <r>
      <rPr>
        <sz val="12"/>
        <rFont val="Arial"/>
        <family val="2"/>
      </rPr>
      <t xml:space="preserve"> roughness more than 40 </t>
    </r>
    <r>
      <rPr>
        <b/>
        <sz val="12"/>
        <rFont val="Arial"/>
        <family val="2"/>
      </rPr>
      <t>and</t>
    </r>
    <r>
      <rPr>
        <sz val="12"/>
        <rFont val="Arial"/>
        <family val="2"/>
      </rPr>
      <t xml:space="preserve"> condition worse than 20.</t>
    </r>
  </si>
  <si>
    <t>Rough-ness 2020</t>
  </si>
  <si>
    <t>Blake Road, from 117</t>
  </si>
  <si>
    <t>Carpenter Road, from Lafayette</t>
  </si>
  <si>
    <t>Sunset Hill Road to Route 117 (South Street)</t>
  </si>
  <si>
    <t>South St., from Sunset Hill</t>
  </si>
  <si>
    <t>South Street</t>
  </si>
  <si>
    <t>Condition &gt; 20</t>
  </si>
  <si>
    <t>Roughness &gt; 40</t>
  </si>
  <si>
    <t>Total Bad segments</t>
  </si>
  <si>
    <t>Number of Bad Segments</t>
  </si>
  <si>
    <t>Characteristics             of Bad Segments</t>
  </si>
  <si>
    <t>% of Major Paved Roads</t>
  </si>
  <si>
    <t>Miles of  Major Paved Roads</t>
  </si>
  <si>
    <t>I measured end-to-end distance as 1.1 miles on 11/6/21.</t>
  </si>
  <si>
    <t>From Dyke Road</t>
  </si>
  <si>
    <t>Sugar Shack</t>
  </si>
  <si>
    <t>Old garage</t>
  </si>
  <si>
    <t xml:space="preserve">White House </t>
  </si>
  <si>
    <t>Approach top of hill</t>
  </si>
  <si>
    <t>Fence by farm</t>
  </si>
  <si>
    <t>Brown house</t>
  </si>
  <si>
    <t>Paved 2021</t>
  </si>
  <si>
    <t>Paved 2018</t>
  </si>
  <si>
    <t>Hill</t>
  </si>
  <si>
    <t>Top of hill &amp; down</t>
  </si>
  <si>
    <t>Paved 2020</t>
  </si>
  <si>
    <t>Approach power Lines</t>
  </si>
  <si>
    <t>Top of hill before Jayne's Pond</t>
  </si>
  <si>
    <t>Approach Post Road</t>
  </si>
  <si>
    <t>Before our house</t>
  </si>
  <si>
    <t>By field</t>
  </si>
  <si>
    <t>Curve</t>
  </si>
  <si>
    <t>Paved 2022</t>
  </si>
  <si>
    <t>(2021)  Road still very rough.</t>
  </si>
  <si>
    <t>By river &amp; field</t>
  </si>
  <si>
    <t>Just past Lafayette</t>
  </si>
  <si>
    <t>Newly Paved 2012</t>
  </si>
  <si>
    <t>Based upon road surveys conducted on November 5-6, 2021</t>
  </si>
  <si>
    <t>Sugar Hill Road Condition - Definitions</t>
  </si>
  <si>
    <t>C.D. Martland, Sugar Hill Road Committee</t>
  </si>
  <si>
    <t>Average 0.7 to 1.7</t>
  </si>
  <si>
    <t>New 2021</t>
  </si>
  <si>
    <t>"Very uneven even though few cracks"  CDM 11/5/22</t>
  </si>
  <si>
    <t>Jericho and Trumpet Round</t>
  </si>
  <si>
    <t>0.7 to 0.9 and 1.1 to 117 paved in 2022</t>
  </si>
  <si>
    <t>NOTE (2022)</t>
  </si>
  <si>
    <t>(2022) 0.1 is new; end has some bad spots in 0.2</t>
  </si>
  <si>
    <t>NOTES</t>
  </si>
  <si>
    <t>new paving starts at 0.5 (which has an unpaved 2-foot strip down center)</t>
  </si>
  <si>
    <t>My photos were a little out of sequence with my descriptions - I must have changed odometer in middle of first segment this year or last year.</t>
  </si>
  <si>
    <t>NOTES:</t>
  </si>
  <si>
    <t>New pavement</t>
  </si>
  <si>
    <t>Little or no sign of deterioration</t>
  </si>
  <si>
    <t>Segment 0.3 paved in 2021</t>
  </si>
  <si>
    <t>Some work done near intersection, but still one rough spot visible in photo</t>
  </si>
  <si>
    <t>Based upon road surveys conducted on November 4-5, 2022</t>
  </si>
  <si>
    <t>Easton Road (Easton end)</t>
  </si>
  <si>
    <t>Hadley Road (from Pearl Lake)</t>
  </si>
  <si>
    <t>1 (Dyke)</t>
  </si>
  <si>
    <t>South Street, from Toad Hill road)</t>
  </si>
  <si>
    <r>
      <t xml:space="preserve">2.  This list includes all roads with average condition worse than 25 </t>
    </r>
    <r>
      <rPr>
        <b/>
        <i/>
        <sz val="12"/>
        <rFont val="Arial"/>
        <family val="2"/>
      </rPr>
      <t>or</t>
    </r>
    <r>
      <rPr>
        <b/>
        <sz val="12"/>
        <rFont val="Arial"/>
        <family val="2"/>
      </rPr>
      <t xml:space="preserve"> </t>
    </r>
    <r>
      <rPr>
        <sz val="12"/>
        <rFont val="Arial"/>
        <family val="2"/>
      </rPr>
      <t>with roughness equal to 40 or more.</t>
    </r>
  </si>
  <si>
    <t>1.  The average condition is the average of the five measures in Columns A through E.</t>
  </si>
  <si>
    <r>
      <t xml:space="preserve">3  The list also includes segments with conditon at least 20 </t>
    </r>
    <r>
      <rPr>
        <b/>
        <i/>
        <sz val="12"/>
        <rFont val="Arial"/>
        <family val="2"/>
      </rPr>
      <t>and</t>
    </r>
    <r>
      <rPr>
        <sz val="12"/>
        <rFont val="Arial"/>
        <family val="2"/>
      </rPr>
      <t xml:space="preserve"> roughness at least 30.</t>
    </r>
  </si>
  <si>
    <t xml:space="preserve">4.   Aggregate measure of "very poor" if:   </t>
  </si>
  <si>
    <r>
      <t xml:space="preserve">   a.    Condition worse than 30 </t>
    </r>
    <r>
      <rPr>
        <b/>
        <sz val="12"/>
        <rFont val="Arial"/>
        <family val="2"/>
      </rPr>
      <t>or</t>
    </r>
    <r>
      <rPr>
        <sz val="12"/>
        <rFont val="Arial"/>
        <family val="2"/>
      </rPr>
      <t xml:space="preserve"> </t>
    </r>
  </si>
  <si>
    <r>
      <t xml:space="preserve">   b.    Roughness worse than</t>
    </r>
    <r>
      <rPr>
        <b/>
        <sz val="12"/>
        <rFont val="Arial"/>
        <family val="2"/>
      </rPr>
      <t xml:space="preserve"> </t>
    </r>
    <r>
      <rPr>
        <sz val="12"/>
        <rFont val="Arial"/>
        <family val="2"/>
      </rPr>
      <t xml:space="preserve">50 </t>
    </r>
    <r>
      <rPr>
        <b/>
        <sz val="12"/>
        <rFont val="Arial"/>
        <family val="2"/>
      </rPr>
      <t>or</t>
    </r>
  </si>
  <si>
    <r>
      <t xml:space="preserve">   c.    Roughness more than 40 </t>
    </r>
    <r>
      <rPr>
        <b/>
        <sz val="12"/>
        <rFont val="Arial"/>
        <family val="2"/>
      </rPr>
      <t>and</t>
    </r>
    <r>
      <rPr>
        <sz val="12"/>
        <rFont val="Arial"/>
        <family val="2"/>
      </rPr>
      <t xml:space="preserve"> condition worse than 20.</t>
    </r>
  </si>
  <si>
    <t>Total Bad seg-ments</t>
  </si>
  <si>
    <t>Rough-ness &gt; 40</t>
  </si>
  <si>
    <t>Average Rough-ness</t>
  </si>
  <si>
    <t>Worst Roads (28 of 31 poor or very poor segments)</t>
  </si>
  <si>
    <t>To top of hill&amp; power lines</t>
  </si>
  <si>
    <t>Down, curve</t>
  </si>
  <si>
    <t>By Mailbox, top of hill</t>
  </si>
  <si>
    <t>Curve left</t>
  </si>
  <si>
    <t>Slight uphill</t>
  </si>
  <si>
    <t>End new + Old, unpaved</t>
  </si>
  <si>
    <t>Down to curve</t>
  </si>
  <si>
    <t>Stone House</t>
  </si>
  <si>
    <t>Paved 2022/23</t>
  </si>
  <si>
    <t xml:space="preserve">(2023) Half of last 100 yards to Lovers Lane is disintegrating </t>
  </si>
  <si>
    <t>Just past bridge</t>
  </si>
  <si>
    <t>Very rough near intersection</t>
  </si>
  <si>
    <t>Bickford Hill, from 117</t>
  </si>
  <si>
    <t>Crane Hill, from Streeter Pond</t>
  </si>
  <si>
    <t>1 (Easton)</t>
  </si>
  <si>
    <t>Worst Roads (roads with at least two "very poor" segments)</t>
  </si>
  <si>
    <t>November 6, 2023</t>
  </si>
  <si>
    <t>Gravel, did not evaluate in 2023</t>
  </si>
  <si>
    <t>Mostly Gravel, did not evaluate in 2023</t>
  </si>
  <si>
    <t>Newly Paved 2012; did not evaluate in 2023</t>
  </si>
  <si>
    <t>Gravel; did not evaluate in 2016-2023</t>
  </si>
  <si>
    <t>Did not evaluate in 2016-2023</t>
  </si>
  <si>
    <t>Based upon road surveys conducted on November 6-7, 2023</t>
  </si>
  <si>
    <t>Overall Rating</t>
  </si>
  <si>
    <t>Pavement</t>
  </si>
  <si>
    <t>Chart shows indices of condition for ride quality (roughness) and pavement condition.</t>
  </si>
  <si>
    <t>Condition in 2012 equals 100.</t>
  </si>
  <si>
    <t xml:space="preserve">The chart shows averages for the major roads, weighted by mileage. </t>
  </si>
  <si>
    <t>Average roughness has generally been a little better than 20:</t>
  </si>
  <si>
    <t>Average pavement condition has generally been a little better than 10:</t>
  </si>
  <si>
    <t xml:space="preserve">    "Generally bumpy, but no significant bumps or rough spots"</t>
  </si>
  <si>
    <t xml:space="preserve">   "A few cracks, very few small potholes, little evidence of deterioration"</t>
  </si>
  <si>
    <t>If roughness is 50 if travelers must slow down below 30mph to be comfortable.</t>
  </si>
  <si>
    <t>If travelers must slow down to be safe (i.e. from major potholes), roughness is 60.</t>
  </si>
  <si>
    <t>Ground &amp; paved 2023</t>
  </si>
  <si>
    <t>Notes</t>
  </si>
  <si>
    <t>Newly paved 2020</t>
  </si>
  <si>
    <t>Paved 2019</t>
  </si>
  <si>
    <t>Lafayette was severely damaged in storm - renewed completely in 2019</t>
  </si>
  <si>
    <t>South Street was repaved in 2020 - average roughness 0 and average condition 1</t>
  </si>
  <si>
    <t>0.1 to 0.4 paved</t>
  </si>
  <si>
    <t xml:space="preserve">Paved 2018 </t>
  </si>
  <si>
    <t>Segment 0.2 was partially paved after the storm in 2018</t>
  </si>
  <si>
    <t>Surfaced 2018</t>
  </si>
  <si>
    <t>A: From Intersection with Carpenter Road Toward Franconia to Bickford Hill Road</t>
  </si>
  <si>
    <t>B: From Intersection with Carpenter Road Toward Route 117</t>
  </si>
  <si>
    <t>In 2017,  condition for !: 0.0 to 0.4 and B:  0, .1, .3, and .5 all &lt; 10, but roughness everywhere was 25</t>
  </si>
  <si>
    <t xml:space="preserve">Condition new or almost new from A: </t>
  </si>
  <si>
    <t>Paved 2017</t>
  </si>
  <si>
    <t>Paved 2016</t>
  </si>
  <si>
    <t>Roughness and condition both zero for all segments in 2017</t>
  </si>
  <si>
    <t>In 2016, Condition of  A: 0.0 to 0.4 was zero, roughness 5 and rest was only slightly worse.  Condition for B was &lt; 10, but ride quality was 10-20, averaging 15</t>
  </si>
  <si>
    <t>In 2016, roughness 10 end to end and condition &lt;10 except 0.1 = 11</t>
  </si>
  <si>
    <t>Ground &amp; Paved 2023</t>
  </si>
  <si>
    <t>Paved 2016 &amp;2022</t>
  </si>
  <si>
    <t>Paved 2015</t>
  </si>
  <si>
    <t>Paved by 2015</t>
  </si>
  <si>
    <t xml:space="preserve">First four amd last segments had condition averaging 3 in 2015 </t>
  </si>
  <si>
    <t>Hot Mix 2022</t>
  </si>
  <si>
    <t>Paved 2014 or 2015</t>
  </si>
  <si>
    <t>Paved by 2012</t>
  </si>
  <si>
    <t>In 2012, condition in A was all 10 or less and roughness was nearly all 20, condition 16, 22, and 22 for segments B: 0.2, 0.4 and 0.6</t>
  </si>
  <si>
    <t>Paved 2012</t>
  </si>
  <si>
    <t>In 2012, segments marked "Paved 2012" had roughness zero and condition zero</t>
  </si>
  <si>
    <t xml:space="preserve">In 2023, segments marked "paved 2011" had roughness zero and condition 4 to 10 </t>
  </si>
  <si>
    <t>Paved 2011</t>
  </si>
  <si>
    <t>Paved before 2011</t>
  </si>
  <si>
    <t>Paved before 2012</t>
  </si>
  <si>
    <t>Shimmed about 2020</t>
  </si>
  <si>
    <t>Paved 2014</t>
  </si>
  <si>
    <t>Paved 2014 &amp;2022</t>
  </si>
  <si>
    <t>Road condition in 2016 was &lt; 5 and roughness 10 or less for most of the road; I think the whole road was repaved betweemn 2014 and 2016</t>
  </si>
  <si>
    <t>I think it was all paved in 2014 or 2015</t>
  </si>
  <si>
    <t>Surfaced 2020</t>
  </si>
  <si>
    <t>Rough-ness 2022</t>
  </si>
  <si>
    <t>Average Condition 2022</t>
  </si>
  <si>
    <t>Action in 2023</t>
  </si>
  <si>
    <t>Ground &amp; Paved</t>
  </si>
  <si>
    <t>Aggregate Measure 2023</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</si>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</sst>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0%"/>
  </numFmts>
  <fonts count="15" x14ac:knownFonts="1">
    <font>
      <sz val="10"/>
      <name val="Arial"/>
    </font>
    <font>
      <sz val="11"/>
      <color theme="1"/>
      <name val="Calibri"/>
      <family val="2"/>
      <scheme val="minor"/>
    </font>
    <font>
      <b/>
      <sz val="10"/>
      <name val="Arial"/>
      <family val="2"/>
    </font>
    <font>
      <sz val="10"/>
      <name val="Arial"/>
      <family val="2"/>
    </font>
    <font>
      <sz val="8"/>
      <name val="Arial"/>
      <family val="2"/>
    </font>
    <font>
      <b/>
      <sz val="14"/>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2"/>
      <name val="Arial"/>
      <family val="2"/>
    </font>
    <font>
      <b/>
      <sz val="12"/>
      <name val="Arial"/>
      <family val="2"/>
    </font>
    <font>
      <b/>
      <sz val="16"/>
      <name val="Arial"/>
      <family val="2"/>
    </font>
    <font>
      <b/>
      <i/>
      <sz val="12"/>
      <name val="Arial"/>
      <family val="2"/>
    </font>
    <font>
      <sz val="12"/>
      <color theme="1"/>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3" fillId="0" borderId="0"/>
    <xf numFmtId="0" fontId="3" fillId="0" borderId="0"/>
  </cellStyleXfs>
  <cellXfs count="113">
    <xf numFmtId="0" fontId="0" fillId="0" borderId="0" xfId="0"/>
    <xf numFmtId="0" fontId="0" fillId="0" borderId="0" xfId="0"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2" fillId="0" borderId="0" xfId="0" applyFont="1"/>
    <xf numFmtId="0" fontId="5" fillId="0" borderId="0" xfId="0" applyFont="1"/>
    <xf numFmtId="2" fontId="0" fillId="0" borderId="0" xfId="0" applyNumberFormat="1"/>
    <xf numFmtId="0" fontId="2" fillId="0" borderId="0" xfId="0" applyFont="1" applyAlignment="1">
      <alignment horizontal="center"/>
    </xf>
    <xf numFmtId="0" fontId="0" fillId="0" borderId="0" xfId="0" applyAlignment="1">
      <alignment horizontal="right"/>
    </xf>
    <xf numFmtId="164" fontId="2" fillId="0" borderId="0" xfId="0" applyNumberFormat="1" applyFont="1" applyAlignment="1">
      <alignment horizontal="center" wrapText="1"/>
    </xf>
    <xf numFmtId="164" fontId="0" fillId="0" borderId="0" xfId="0" applyNumberFormat="1"/>
    <xf numFmtId="164" fontId="2" fillId="0" borderId="0" xfId="0" applyNumberFormat="1" applyFont="1" applyAlignment="1">
      <alignment horizontal="center"/>
    </xf>
    <xf numFmtId="9" fontId="2" fillId="0" borderId="0" xfId="0" applyNumberFormat="1" applyFont="1" applyAlignment="1">
      <alignment horizontal="center" wrapText="1"/>
    </xf>
    <xf numFmtId="2" fontId="2" fillId="0" borderId="0" xfId="0" applyNumberFormat="1" applyFont="1"/>
    <xf numFmtId="164" fontId="3" fillId="0" borderId="0" xfId="0" applyNumberFormat="1" applyFont="1" applyAlignment="1">
      <alignment horizontal="center" wrapText="1"/>
    </xf>
    <xf numFmtId="164" fontId="0" fillId="0" borderId="0" xfId="0" applyNumberFormat="1" applyAlignment="1">
      <alignment horizontal="center"/>
    </xf>
    <xf numFmtId="0" fontId="0" fillId="0" borderId="0" xfId="0" applyAlignment="1">
      <alignment horizontal="center"/>
    </xf>
    <xf numFmtId="9" fontId="0" fillId="0" borderId="0" xfId="0" applyNumberFormat="1"/>
    <xf numFmtId="9" fontId="2" fillId="0" borderId="0" xfId="0" applyNumberFormat="1" applyFont="1" applyAlignment="1">
      <alignment horizontal="center"/>
    </xf>
    <xf numFmtId="1" fontId="0" fillId="0" borderId="0" xfId="0" applyNumberFormat="1"/>
    <xf numFmtId="0" fontId="3" fillId="0" borderId="0" xfId="0" applyFont="1"/>
    <xf numFmtId="17" fontId="0" fillId="0" borderId="0" xfId="0" applyNumberFormat="1"/>
    <xf numFmtId="15" fontId="0" fillId="0" borderId="0" xfId="0" applyNumberFormat="1"/>
    <xf numFmtId="2" fontId="3" fillId="0" borderId="0" xfId="0" applyNumberFormat="1" applyFont="1"/>
    <xf numFmtId="49" fontId="5" fillId="0" borderId="0" xfId="0" applyNumberFormat="1" applyFont="1"/>
    <xf numFmtId="2" fontId="3" fillId="0" borderId="0" xfId="0" applyNumberFormat="1" applyFont="1" applyAlignment="1">
      <alignment horizontal="right"/>
    </xf>
    <xf numFmtId="15" fontId="2" fillId="0" borderId="0" xfId="0" applyNumberFormat="1" applyFont="1"/>
    <xf numFmtId="49" fontId="5" fillId="0" borderId="0" xfId="0" applyNumberFormat="1" applyFont="1" applyAlignment="1">
      <alignment horizontal="left"/>
    </xf>
    <xf numFmtId="17" fontId="0" fillId="0" borderId="0" xfId="0" applyNumberFormat="1" applyAlignment="1">
      <alignment wrapText="1"/>
    </xf>
    <xf numFmtId="2" fontId="3" fillId="0" borderId="0" xfId="0" applyNumberFormat="1" applyFont="1" applyAlignment="1">
      <alignment horizontal="left" indent="1"/>
    </xf>
    <xf numFmtId="0" fontId="3" fillId="0" borderId="0" xfId="0" applyFont="1" applyAlignment="1">
      <alignment horizontal="center"/>
    </xf>
    <xf numFmtId="1" fontId="0" fillId="0" borderId="0" xfId="0" applyNumberFormat="1" applyAlignment="1">
      <alignment horizontal="center"/>
    </xf>
    <xf numFmtId="0" fontId="10" fillId="0" borderId="0" xfId="0" applyFont="1"/>
    <xf numFmtId="0" fontId="11" fillId="0" borderId="0" xfId="0" applyFont="1"/>
    <xf numFmtId="165" fontId="10" fillId="0" borderId="0" xfId="0" applyNumberFormat="1" applyFont="1" applyAlignment="1">
      <alignment horizontal="left"/>
    </xf>
    <xf numFmtId="0" fontId="10" fillId="0" borderId="0" xfId="0" applyFont="1" applyAlignment="1">
      <alignment wrapText="1"/>
    </xf>
    <xf numFmtId="0" fontId="10" fillId="0" borderId="0" xfId="0" applyFont="1" applyAlignment="1">
      <alignment horizontal="right"/>
    </xf>
    <xf numFmtId="0" fontId="11" fillId="0" borderId="0" xfId="0" applyFont="1" applyAlignment="1">
      <alignment horizontal="center" wrapText="1"/>
    </xf>
    <xf numFmtId="0" fontId="11" fillId="0" borderId="0" xfId="0" applyFont="1" applyAlignment="1">
      <alignment horizontal="center"/>
    </xf>
    <xf numFmtId="0" fontId="10" fillId="0" borderId="0" xfId="0" applyFont="1" applyAlignment="1">
      <alignment horizontal="center" wrapText="1"/>
    </xf>
    <xf numFmtId="2" fontId="10" fillId="0" borderId="0" xfId="0" applyNumberFormat="1" applyFont="1" applyAlignment="1">
      <alignment horizontal="center"/>
    </xf>
    <xf numFmtId="0" fontId="10" fillId="0" borderId="0" xfId="0" applyFont="1" applyAlignment="1">
      <alignment horizontal="center"/>
    </xf>
    <xf numFmtId="1" fontId="10" fillId="0" borderId="0" xfId="0" applyNumberFormat="1" applyFont="1" applyAlignment="1">
      <alignment horizontal="center"/>
    </xf>
    <xf numFmtId="0" fontId="12" fillId="0" borderId="0" xfId="0" applyFont="1"/>
    <xf numFmtId="165" fontId="0" fillId="0" borderId="0" xfId="0" applyNumberFormat="1" applyAlignment="1">
      <alignment horizontal="left"/>
    </xf>
    <xf numFmtId="1" fontId="3" fillId="0" borderId="0" xfId="0" applyNumberFormat="1" applyFont="1"/>
    <xf numFmtId="16" fontId="3" fillId="0" borderId="0" xfId="0" applyNumberFormat="1" applyFont="1"/>
    <xf numFmtId="17" fontId="3" fillId="0" borderId="0" xfId="0" applyNumberFormat="1" applyFont="1"/>
    <xf numFmtId="0" fontId="0" fillId="0" borderId="0" xfId="0" applyAlignment="1">
      <alignment horizontal="center" wrapText="1"/>
    </xf>
    <xf numFmtId="17" fontId="3" fillId="0" borderId="0" xfId="0" applyNumberFormat="1" applyFont="1" applyAlignment="1">
      <alignment wrapText="1"/>
    </xf>
    <xf numFmtId="46" fontId="3" fillId="0" borderId="0" xfId="0" applyNumberFormat="1" applyFont="1"/>
    <xf numFmtId="164" fontId="3" fillId="0" borderId="0" xfId="0" applyNumberFormat="1" applyFont="1" applyAlignment="1">
      <alignment horizontal="center"/>
    </xf>
    <xf numFmtId="1" fontId="3" fillId="0" borderId="0" xfId="0" applyNumberFormat="1" applyFont="1" applyAlignment="1">
      <alignment horizontal="center"/>
    </xf>
    <xf numFmtId="0" fontId="10" fillId="0" borderId="0" xfId="0" applyFont="1" applyAlignment="1">
      <alignment horizontal="right" wrapText="1"/>
    </xf>
    <xf numFmtId="2" fontId="0" fillId="0" borderId="0" xfId="0" applyNumberFormat="1" applyAlignment="1">
      <alignment horizontal="center"/>
    </xf>
    <xf numFmtId="164" fontId="10" fillId="0" borderId="0" xfId="0" applyNumberFormat="1" applyFont="1" applyAlignment="1">
      <alignment horizontal="center"/>
    </xf>
    <xf numFmtId="0" fontId="3" fillId="0" borderId="0" xfId="0" applyFont="1" applyAlignment="1">
      <alignment horizontal="right"/>
    </xf>
    <xf numFmtId="15" fontId="3" fillId="0" borderId="0" xfId="0" applyNumberFormat="1" applyFont="1"/>
    <xf numFmtId="165" fontId="0" fillId="0" borderId="0" xfId="0" applyNumberFormat="1"/>
    <xf numFmtId="165" fontId="3" fillId="0" borderId="0" xfId="0" applyNumberFormat="1" applyFont="1"/>
    <xf numFmtId="14" fontId="0" fillId="0" borderId="0" xfId="0" applyNumberFormat="1"/>
    <xf numFmtId="14" fontId="0" fillId="0" borderId="0" xfId="0" applyNumberFormat="1" applyAlignment="1">
      <alignment wrapText="1"/>
    </xf>
    <xf numFmtId="14" fontId="3" fillId="0" borderId="0" xfId="0" applyNumberFormat="1" applyFont="1"/>
    <xf numFmtId="0" fontId="1" fillId="0" borderId="0" xfId="1"/>
    <xf numFmtId="0" fontId="3" fillId="0" borderId="0" xfId="2"/>
    <xf numFmtId="0" fontId="3" fillId="0" borderId="0" xfId="2" applyAlignment="1">
      <alignment horizontal="center" wrapText="1"/>
    </xf>
    <xf numFmtId="0" fontId="2" fillId="0" borderId="0" xfId="2" applyFont="1"/>
    <xf numFmtId="0" fontId="3" fillId="0" borderId="0" xfId="2" applyAlignment="1">
      <alignment horizontal="center"/>
    </xf>
    <xf numFmtId="1" fontId="3" fillId="0" borderId="0" xfId="2" applyNumberFormat="1" applyAlignment="1">
      <alignment horizontal="center"/>
    </xf>
    <xf numFmtId="0" fontId="10" fillId="0" borderId="0" xfId="2" applyFont="1"/>
    <xf numFmtId="0" fontId="11" fillId="0" borderId="0" xfId="2" applyFont="1"/>
    <xf numFmtId="165" fontId="10" fillId="0" borderId="0" xfId="2" applyNumberFormat="1" applyFont="1" applyAlignment="1">
      <alignment horizontal="left"/>
    </xf>
    <xf numFmtId="0" fontId="10" fillId="0" borderId="0" xfId="2" applyFont="1" applyAlignment="1">
      <alignment wrapText="1"/>
    </xf>
    <xf numFmtId="0" fontId="10" fillId="0" borderId="0" xfId="2" applyFont="1" applyAlignment="1">
      <alignment horizontal="right"/>
    </xf>
    <xf numFmtId="0" fontId="11" fillId="0" borderId="0" xfId="2" applyFont="1" applyAlignment="1">
      <alignment horizontal="center" wrapText="1"/>
    </xf>
    <xf numFmtId="0" fontId="11" fillId="0" borderId="0" xfId="2" applyFont="1" applyAlignment="1">
      <alignment horizontal="center"/>
    </xf>
    <xf numFmtId="0" fontId="10" fillId="0" borderId="0" xfId="2" applyFont="1" applyAlignment="1">
      <alignment horizontal="center" wrapText="1"/>
    </xf>
    <xf numFmtId="2" fontId="10" fillId="0" borderId="0" xfId="2" applyNumberFormat="1" applyFont="1" applyAlignment="1">
      <alignment horizontal="center"/>
    </xf>
    <xf numFmtId="0" fontId="10" fillId="0" borderId="0" xfId="2" applyFont="1" applyAlignment="1">
      <alignment horizontal="center"/>
    </xf>
    <xf numFmtId="1" fontId="10" fillId="0" borderId="0" xfId="2" applyNumberFormat="1" applyFont="1" applyAlignment="1">
      <alignment horizontal="center"/>
    </xf>
    <xf numFmtId="0" fontId="12" fillId="0" borderId="0" xfId="2" applyFont="1"/>
    <xf numFmtId="0" fontId="10" fillId="0" borderId="0" xfId="2" applyFont="1" applyAlignment="1">
      <alignment horizontal="right" wrapText="1"/>
    </xf>
    <xf numFmtId="164" fontId="10" fillId="0" borderId="0" xfId="2" applyNumberFormat="1" applyFont="1" applyAlignment="1">
      <alignment horizontal="center"/>
    </xf>
    <xf numFmtId="0" fontId="3" fillId="0" borderId="0" xfId="2" applyAlignment="1">
      <alignment horizontal="right"/>
    </xf>
    <xf numFmtId="0" fontId="3" fillId="0" borderId="0" xfId="3" applyAlignment="1">
      <alignment horizontal="center"/>
    </xf>
    <xf numFmtId="0" fontId="1" fillId="0" borderId="0" xfId="1" applyAlignment="1">
      <alignment horizontal="center"/>
    </xf>
    <xf numFmtId="0" fontId="3" fillId="0" borderId="0" xfId="2" applyAlignment="1">
      <alignment horizontal="left" indent="1"/>
    </xf>
    <xf numFmtId="2" fontId="10" fillId="0" borderId="0" xfId="2" applyNumberFormat="1" applyFont="1"/>
    <xf numFmtId="0" fontId="3" fillId="0" borderId="0" xfId="3"/>
    <xf numFmtId="0" fontId="3" fillId="0" borderId="0" xfId="0" applyFont="1" applyAlignment="1">
      <alignment wrapText="1"/>
    </xf>
    <xf numFmtId="1" fontId="3" fillId="0" borderId="0" xfId="3" applyNumberFormat="1" applyAlignment="1">
      <alignment horizontal="center"/>
    </xf>
    <xf numFmtId="1" fontId="1" fillId="0" borderId="0" xfId="1" applyNumberFormat="1" applyAlignment="1">
      <alignment horizontal="center"/>
    </xf>
    <xf numFmtId="0" fontId="2" fillId="0" borderId="0" xfId="2" applyFont="1" applyAlignment="1">
      <alignment horizontal="center" wrapText="1"/>
    </xf>
    <xf numFmtId="166" fontId="2" fillId="0" borderId="0" xfId="0" applyNumberFormat="1" applyFont="1" applyAlignment="1">
      <alignment horizontal="center" wrapText="1"/>
    </xf>
    <xf numFmtId="2" fontId="3" fillId="0" borderId="0" xfId="2" applyNumberFormat="1"/>
    <xf numFmtId="0" fontId="11" fillId="0" borderId="0" xfId="2" applyFont="1" applyAlignment="1">
      <alignment horizontal="left" wrapText="1"/>
    </xf>
    <xf numFmtId="0" fontId="10" fillId="0" borderId="0" xfId="3" applyFont="1" applyAlignment="1">
      <alignment horizontal="center"/>
    </xf>
    <xf numFmtId="0" fontId="10" fillId="0" borderId="0" xfId="2" applyFont="1" applyAlignment="1">
      <alignment horizontal="left" indent="1"/>
    </xf>
    <xf numFmtId="1" fontId="10" fillId="0" borderId="0" xfId="3" applyNumberFormat="1" applyFont="1" applyAlignment="1">
      <alignment horizontal="center"/>
    </xf>
    <xf numFmtId="1" fontId="14" fillId="0" borderId="0" xfId="1" applyNumberFormat="1" applyFont="1" applyAlignment="1">
      <alignment horizontal="center"/>
    </xf>
    <xf numFmtId="0" fontId="14" fillId="0" borderId="0" xfId="1" applyFont="1"/>
    <xf numFmtId="0" fontId="14" fillId="0" borderId="0" xfId="1" applyFont="1" applyAlignment="1">
      <alignment horizontal="center"/>
    </xf>
    <xf numFmtId="0" fontId="11" fillId="0" borderId="0" xfId="2" applyFont="1" applyAlignment="1">
      <alignment horizontal="left" indent="1"/>
    </xf>
    <xf numFmtId="0" fontId="10" fillId="0" borderId="0" xfId="2" applyFont="1" applyAlignment="1">
      <alignment horizontal="left"/>
    </xf>
    <xf numFmtId="0" fontId="2" fillId="0" borderId="0" xfId="0" applyFont="1" applyAlignment="1">
      <alignment horizontal="center"/>
    </xf>
    <xf numFmtId="0" fontId="2" fillId="0" borderId="0" xfId="2" applyFont="1" applyAlignment="1">
      <alignment horizontal="center" wrapText="1"/>
    </xf>
    <xf numFmtId="0" fontId="2" fillId="0" borderId="0" xfId="0" applyFont="1" applyAlignment="1">
      <alignment horizontal="center" wrapText="1"/>
    </xf>
    <xf numFmtId="0" fontId="11" fillId="0" borderId="0" xfId="2" applyFont="1" applyAlignment="1">
      <alignment horizontal="center" wrapText="1"/>
    </xf>
    <xf numFmtId="0" fontId="11" fillId="0" borderId="0" xfId="0" applyFont="1" applyAlignment="1">
      <alignment horizontal="center" wrapText="1"/>
    </xf>
    <xf numFmtId="0" fontId="11" fillId="0" borderId="0" xfId="0" applyFont="1" applyAlignment="1">
      <alignment horizontal="center"/>
    </xf>
    <xf numFmtId="0" fontId="0" fillId="0" borderId="0" xfId="0" applyAlignment="1">
      <alignment horizontal="center" wrapText="1"/>
    </xf>
    <xf numFmtId="0" fontId="11" fillId="0" borderId="0" xfId="2" applyFont="1" applyFill="1" applyAlignment="1">
      <alignment horizontal="center" wrapText="1"/>
    </xf>
    <xf numFmtId="0" fontId="10" fillId="0" borderId="0" xfId="2" applyFont="1" applyFill="1" applyAlignment="1">
      <alignment horizontal="center" wrapText="1"/>
    </xf>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2000" b="1" i="0" u="none" strike="noStrike" kern="1200" cap="none" spc="20" baseline="0">
                <a:solidFill>
                  <a:schemeClr val="tx1">
                    <a:lumMod val="50000"/>
                    <a:lumOff val="50000"/>
                  </a:schemeClr>
                </a:solidFill>
                <a:latin typeface="+mn-lt"/>
                <a:ea typeface="+mn-ea"/>
                <a:cs typeface="+mn-cs"/>
              </a:defRPr>
            </a:pPr>
            <a:r>
              <a:rPr lang="en-US" sz="2000"/>
              <a:t>Road Roughness</a:t>
            </a:r>
          </a:p>
          <a:p>
            <a:pPr>
              <a:defRPr sz="2000"/>
            </a:pPr>
            <a:r>
              <a:rPr lang="en-US" sz="2000"/>
              <a:t> 2023</a:t>
            </a:r>
          </a:p>
        </c:rich>
      </c:tx>
      <c:layout>
        <c:manualLayout>
          <c:xMode val="edge"/>
          <c:yMode val="edge"/>
          <c:x val="0.28008700789440566"/>
          <c:y val="5.4216458236838044E-2"/>
        </c:manualLayout>
      </c:layout>
      <c:overlay val="0"/>
      <c:spPr>
        <a:noFill/>
        <a:ln>
          <a:noFill/>
        </a:ln>
        <a:effectLst/>
      </c:spPr>
      <c:txPr>
        <a:bodyPr rot="0" spcFirstLastPara="1" vertOverflow="ellipsis" vert="horz" wrap="square" anchor="ctr" anchorCtr="1"/>
        <a:lstStyle/>
        <a:p>
          <a:pPr>
            <a:defRPr sz="20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dk1">
                      <a:tint val="88500"/>
                      <a:tint val="50000"/>
                      <a:satMod val="300000"/>
                    </a:schemeClr>
                  </a:gs>
                  <a:gs pos="35000">
                    <a:schemeClr val="dk1">
                      <a:tint val="88500"/>
                      <a:tint val="37000"/>
                      <a:satMod val="300000"/>
                    </a:schemeClr>
                  </a:gs>
                  <a:gs pos="100000">
                    <a:schemeClr val="dk1">
                      <a:tint val="88500"/>
                      <a:tint val="15000"/>
                      <a:satMod val="350000"/>
                    </a:schemeClr>
                  </a:gs>
                </a:gsLst>
                <a:lin ang="16200000" scaled="1"/>
              </a:gradFill>
              <a:ln w="9525" cap="flat" cmpd="sng" algn="ctr">
                <a:solidFill>
                  <a:schemeClr val="dk1">
                    <a:tint val="8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BFA-4175-A3DE-85C0186BB528}"/>
              </c:ext>
            </c:extLst>
          </c:dPt>
          <c:dPt>
            <c:idx val="1"/>
            <c:bubble3D val="0"/>
            <c:spPr>
              <a:gradFill rotWithShape="1">
                <a:gsLst>
                  <a:gs pos="0">
                    <a:schemeClr val="dk1">
                      <a:tint val="55000"/>
                      <a:tint val="50000"/>
                      <a:satMod val="300000"/>
                    </a:schemeClr>
                  </a:gs>
                  <a:gs pos="35000">
                    <a:schemeClr val="dk1">
                      <a:tint val="55000"/>
                      <a:tint val="37000"/>
                      <a:satMod val="300000"/>
                    </a:schemeClr>
                  </a:gs>
                  <a:gs pos="100000">
                    <a:schemeClr val="dk1">
                      <a:tint val="55000"/>
                      <a:tint val="15000"/>
                      <a:satMod val="350000"/>
                    </a:schemeClr>
                  </a:gs>
                </a:gsLst>
                <a:lin ang="16200000" scaled="1"/>
              </a:gradFill>
              <a:ln w="9525" cap="flat" cmpd="sng" algn="ctr">
                <a:solidFill>
                  <a:schemeClr val="dk1">
                    <a:tint val="5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BFA-4175-A3DE-85C0186BB528}"/>
              </c:ext>
            </c:extLst>
          </c:dPt>
          <c:dPt>
            <c:idx val="2"/>
            <c:bubble3D val="0"/>
            <c:spPr>
              <a:gradFill rotWithShape="1">
                <a:gsLst>
                  <a:gs pos="0">
                    <a:schemeClr val="dk1">
                      <a:tint val="75000"/>
                      <a:tint val="50000"/>
                      <a:satMod val="300000"/>
                    </a:schemeClr>
                  </a:gs>
                  <a:gs pos="35000">
                    <a:schemeClr val="dk1">
                      <a:tint val="75000"/>
                      <a:tint val="37000"/>
                      <a:satMod val="300000"/>
                    </a:schemeClr>
                  </a:gs>
                  <a:gs pos="100000">
                    <a:schemeClr val="dk1">
                      <a:tint val="75000"/>
                      <a:tint val="15000"/>
                      <a:satMod val="350000"/>
                    </a:schemeClr>
                  </a:gs>
                </a:gsLst>
                <a:lin ang="16200000" scaled="1"/>
              </a:gradFill>
              <a:ln w="9525" cap="flat" cmpd="sng" algn="ctr">
                <a:solidFill>
                  <a:schemeClr val="dk1">
                    <a:tint val="7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BFA-4175-A3DE-85C0186BB528}"/>
              </c:ext>
            </c:extLst>
          </c:dPt>
          <c:dLbls>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6-1BFA-4175-A3DE-85C0186BB528}"/>
            </c:ext>
          </c:extLst>
        </c:ser>
        <c:ser>
          <c:idx val="1"/>
          <c:order val="1"/>
          <c:dPt>
            <c:idx val="0"/>
            <c:bubble3D val="0"/>
            <c:spPr>
              <a:gradFill rotWithShape="1">
                <a:gsLst>
                  <a:gs pos="0">
                    <a:schemeClr val="dk1">
                      <a:tint val="88500"/>
                      <a:tint val="50000"/>
                      <a:satMod val="300000"/>
                    </a:schemeClr>
                  </a:gs>
                  <a:gs pos="35000">
                    <a:schemeClr val="dk1">
                      <a:tint val="88500"/>
                      <a:tint val="37000"/>
                      <a:satMod val="300000"/>
                    </a:schemeClr>
                  </a:gs>
                  <a:gs pos="100000">
                    <a:schemeClr val="dk1">
                      <a:tint val="88500"/>
                      <a:tint val="15000"/>
                      <a:satMod val="350000"/>
                    </a:schemeClr>
                  </a:gs>
                </a:gsLst>
                <a:lin ang="16200000" scaled="1"/>
              </a:gradFill>
              <a:ln w="9525" cap="flat" cmpd="sng" algn="ctr">
                <a:solidFill>
                  <a:schemeClr val="dk1">
                    <a:tint val="8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8-1BFA-4175-A3DE-85C0186BB528}"/>
              </c:ext>
            </c:extLst>
          </c:dPt>
          <c:dPt>
            <c:idx val="1"/>
            <c:bubble3D val="0"/>
            <c:spPr>
              <a:gradFill rotWithShape="1">
                <a:gsLst>
                  <a:gs pos="0">
                    <a:schemeClr val="dk1">
                      <a:tint val="55000"/>
                      <a:tint val="50000"/>
                      <a:satMod val="300000"/>
                    </a:schemeClr>
                  </a:gs>
                  <a:gs pos="35000">
                    <a:schemeClr val="dk1">
                      <a:tint val="55000"/>
                      <a:tint val="37000"/>
                      <a:satMod val="300000"/>
                    </a:schemeClr>
                  </a:gs>
                  <a:gs pos="100000">
                    <a:schemeClr val="dk1">
                      <a:tint val="55000"/>
                      <a:tint val="15000"/>
                      <a:satMod val="350000"/>
                    </a:schemeClr>
                  </a:gs>
                </a:gsLst>
                <a:lin ang="16200000" scaled="1"/>
              </a:gradFill>
              <a:ln w="9525" cap="flat" cmpd="sng" algn="ctr">
                <a:solidFill>
                  <a:schemeClr val="dk1">
                    <a:tint val="5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BFA-4175-A3DE-85C0186BB528}"/>
              </c:ext>
            </c:extLst>
          </c:dPt>
          <c:dPt>
            <c:idx val="2"/>
            <c:bubble3D val="0"/>
            <c:spPr>
              <a:gradFill rotWithShape="1">
                <a:gsLst>
                  <a:gs pos="0">
                    <a:schemeClr val="dk1">
                      <a:tint val="75000"/>
                      <a:tint val="50000"/>
                      <a:satMod val="300000"/>
                    </a:schemeClr>
                  </a:gs>
                  <a:gs pos="35000">
                    <a:schemeClr val="dk1">
                      <a:tint val="75000"/>
                      <a:tint val="37000"/>
                      <a:satMod val="300000"/>
                    </a:schemeClr>
                  </a:gs>
                  <a:gs pos="100000">
                    <a:schemeClr val="dk1">
                      <a:tint val="75000"/>
                      <a:tint val="15000"/>
                      <a:satMod val="350000"/>
                    </a:schemeClr>
                  </a:gs>
                </a:gsLst>
                <a:lin ang="16200000" scaled="1"/>
              </a:gradFill>
              <a:ln w="9525" cap="flat" cmpd="sng" algn="ctr">
                <a:solidFill>
                  <a:schemeClr val="dk1">
                    <a:tint val="7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1BFA-4175-A3DE-85C0186BB528}"/>
              </c:ext>
            </c:extLst>
          </c:dPt>
          <c:dLbls>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C-1BFA-4175-A3DE-85C0186BB52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28575" cap="flat" cmpd="sng" algn="ctr">
      <a:solidFill>
        <a:schemeClr val="tx1"/>
      </a:solidFill>
      <a:round/>
    </a:ln>
    <a:effectLst/>
  </c:spPr>
  <c:txPr>
    <a:bodyPr/>
    <a:lstStyle/>
    <a:p>
      <a:pPr>
        <a:defRPr sz="1400" b="1"/>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Easton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Easton!$V$6</c:f>
              <c:strCache>
                <c:ptCount val="1"/>
                <c:pt idx="0">
                  <c:v>Roughness 2012</c:v>
                </c:pt>
              </c:strCache>
            </c:strRef>
          </c:tx>
          <c:spPr>
            <a:solidFill>
              <a:srgbClr val="4F81BD"/>
            </a:solidFill>
            <a:ln w="25400">
              <a:noFill/>
            </a:ln>
          </c:spPr>
          <c:invertIfNegative val="0"/>
          <c:val>
            <c:numRef>
              <c:f>Easton!$V$7:$V$33</c:f>
              <c:numCache>
                <c:formatCode>General</c:formatCode>
                <c:ptCount val="27"/>
                <c:pt idx="0">
                  <c:v>0</c:v>
                </c:pt>
                <c:pt idx="1">
                  <c:v>30</c:v>
                </c:pt>
                <c:pt idx="2">
                  <c:v>20</c:v>
                </c:pt>
                <c:pt idx="3">
                  <c:v>30</c:v>
                </c:pt>
                <c:pt idx="4">
                  <c:v>20</c:v>
                </c:pt>
                <c:pt idx="5">
                  <c:v>30</c:v>
                </c:pt>
                <c:pt idx="6">
                  <c:v>30</c:v>
                </c:pt>
                <c:pt idx="7">
                  <c:v>20</c:v>
                </c:pt>
                <c:pt idx="8">
                  <c:v>40</c:v>
                </c:pt>
                <c:pt idx="9">
                  <c:v>20</c:v>
                </c:pt>
                <c:pt idx="10">
                  <c:v>30</c:v>
                </c:pt>
                <c:pt idx="11">
                  <c:v>20</c:v>
                </c:pt>
                <c:pt idx="12">
                  <c:v>30</c:v>
                </c:pt>
                <c:pt idx="13">
                  <c:v>40</c:v>
                </c:pt>
                <c:pt idx="14">
                  <c:v>30</c:v>
                </c:pt>
                <c:pt idx="15">
                  <c:v>0</c:v>
                </c:pt>
                <c:pt idx="16">
                  <c:v>20</c:v>
                </c:pt>
                <c:pt idx="17">
                  <c:v>20</c:v>
                </c:pt>
                <c:pt idx="18">
                  <c:v>30</c:v>
                </c:pt>
                <c:pt idx="19">
                  <c:v>30</c:v>
                </c:pt>
                <c:pt idx="20">
                  <c:v>20</c:v>
                </c:pt>
                <c:pt idx="22">
                  <c:v>0</c:v>
                </c:pt>
                <c:pt idx="23">
                  <c:v>10</c:v>
                </c:pt>
                <c:pt idx="24">
                  <c:v>20</c:v>
                </c:pt>
                <c:pt idx="25">
                  <c:v>20</c:v>
                </c:pt>
                <c:pt idx="26">
                  <c:v>20</c:v>
                </c:pt>
              </c:numCache>
            </c:numRef>
          </c:val>
          <c:extLst>
            <c:ext xmlns:c16="http://schemas.microsoft.com/office/drawing/2014/chart" uri="{C3380CC4-5D6E-409C-BE32-E72D297353CC}">
              <c16:uniqueId val="{00000000-E57F-47AB-AA4E-E05131F6E0B5}"/>
            </c:ext>
          </c:extLst>
        </c:ser>
        <c:ser>
          <c:idx val="1"/>
          <c:order val="1"/>
          <c:tx>
            <c:strRef>
              <c:f>Easton!$W$6</c:f>
              <c:strCache>
                <c:ptCount val="1"/>
                <c:pt idx="0">
                  <c:v>Roughness 2018</c:v>
                </c:pt>
              </c:strCache>
            </c:strRef>
          </c:tx>
          <c:spPr>
            <a:solidFill>
              <a:srgbClr val="C0504D"/>
            </a:solidFill>
            <a:ln w="25400">
              <a:noFill/>
            </a:ln>
          </c:spPr>
          <c:invertIfNegative val="0"/>
          <c:val>
            <c:numRef>
              <c:f>Easton!$W$7:$W$33</c:f>
              <c:numCache>
                <c:formatCode>General</c:formatCode>
                <c:ptCount val="27"/>
                <c:pt idx="0">
                  <c:v>40</c:v>
                </c:pt>
                <c:pt idx="1">
                  <c:v>15</c:v>
                </c:pt>
                <c:pt idx="2">
                  <c:v>15</c:v>
                </c:pt>
                <c:pt idx="3">
                  <c:v>15</c:v>
                </c:pt>
                <c:pt idx="4">
                  <c:v>15</c:v>
                </c:pt>
                <c:pt idx="5">
                  <c:v>15</c:v>
                </c:pt>
                <c:pt idx="6">
                  <c:v>20</c:v>
                </c:pt>
                <c:pt idx="7">
                  <c:v>15</c:v>
                </c:pt>
                <c:pt idx="8">
                  <c:v>15</c:v>
                </c:pt>
                <c:pt idx="9">
                  <c:v>20</c:v>
                </c:pt>
                <c:pt idx="10">
                  <c:v>15</c:v>
                </c:pt>
                <c:pt idx="11">
                  <c:v>20</c:v>
                </c:pt>
                <c:pt idx="12">
                  <c:v>15</c:v>
                </c:pt>
                <c:pt idx="13">
                  <c:v>15</c:v>
                </c:pt>
                <c:pt idx="14">
                  <c:v>15</c:v>
                </c:pt>
                <c:pt idx="15">
                  <c:v>15</c:v>
                </c:pt>
                <c:pt idx="16">
                  <c:v>20</c:v>
                </c:pt>
                <c:pt idx="17">
                  <c:v>20</c:v>
                </c:pt>
                <c:pt idx="18">
                  <c:v>10</c:v>
                </c:pt>
                <c:pt idx="19">
                  <c:v>10</c:v>
                </c:pt>
                <c:pt idx="20">
                  <c:v>20</c:v>
                </c:pt>
                <c:pt idx="22">
                  <c:v>50</c:v>
                </c:pt>
                <c:pt idx="23">
                  <c:v>50</c:v>
                </c:pt>
                <c:pt idx="24">
                  <c:v>50</c:v>
                </c:pt>
                <c:pt idx="25">
                  <c:v>50</c:v>
                </c:pt>
                <c:pt idx="26">
                  <c:v>50</c:v>
                </c:pt>
              </c:numCache>
            </c:numRef>
          </c:val>
          <c:extLst>
            <c:ext xmlns:c16="http://schemas.microsoft.com/office/drawing/2014/chart" uri="{C3380CC4-5D6E-409C-BE32-E72D297353CC}">
              <c16:uniqueId val="{00000001-E57F-47AB-AA4E-E05131F6E0B5}"/>
            </c:ext>
          </c:extLst>
        </c:ser>
        <c:dLbls>
          <c:showLegendKey val="0"/>
          <c:showVal val="0"/>
          <c:showCatName val="0"/>
          <c:showSerName val="0"/>
          <c:showPercent val="0"/>
          <c:showBubbleSize val="0"/>
        </c:dLbls>
        <c:gapWidth val="219"/>
        <c:overlap val="-27"/>
        <c:axId val="259884568"/>
        <c:axId val="259884176"/>
      </c:barChart>
      <c:catAx>
        <c:axId val="259884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59884176"/>
        <c:crosses val="autoZero"/>
        <c:auto val="1"/>
        <c:lblAlgn val="ctr"/>
        <c:lblOffset val="100"/>
        <c:noMultiLvlLbl val="0"/>
      </c:catAx>
      <c:valAx>
        <c:axId val="259884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9884568"/>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Easton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Easton!$X$6</c:f>
              <c:strCache>
                <c:ptCount val="1"/>
                <c:pt idx="0">
                  <c:v>Condition 2012</c:v>
                </c:pt>
              </c:strCache>
            </c:strRef>
          </c:tx>
          <c:spPr>
            <a:solidFill>
              <a:srgbClr val="4F81BD"/>
            </a:solidFill>
            <a:ln w="25400">
              <a:noFill/>
            </a:ln>
          </c:spPr>
          <c:invertIfNegative val="0"/>
          <c:val>
            <c:numRef>
              <c:f>Easton!$X$7:$X$33</c:f>
              <c:numCache>
                <c:formatCode>General</c:formatCode>
                <c:ptCount val="27"/>
                <c:pt idx="0">
                  <c:v>6</c:v>
                </c:pt>
                <c:pt idx="1">
                  <c:v>22</c:v>
                </c:pt>
                <c:pt idx="2">
                  <c:v>10</c:v>
                </c:pt>
                <c:pt idx="3">
                  <c:v>24</c:v>
                </c:pt>
                <c:pt idx="4">
                  <c:v>10</c:v>
                </c:pt>
                <c:pt idx="5">
                  <c:v>32</c:v>
                </c:pt>
                <c:pt idx="6">
                  <c:v>22</c:v>
                </c:pt>
                <c:pt idx="7">
                  <c:v>8</c:v>
                </c:pt>
                <c:pt idx="8">
                  <c:v>32</c:v>
                </c:pt>
                <c:pt idx="9">
                  <c:v>10</c:v>
                </c:pt>
                <c:pt idx="10">
                  <c:v>12</c:v>
                </c:pt>
                <c:pt idx="11">
                  <c:v>16</c:v>
                </c:pt>
                <c:pt idx="12">
                  <c:v>26</c:v>
                </c:pt>
                <c:pt idx="13">
                  <c:v>52</c:v>
                </c:pt>
                <c:pt idx="14">
                  <c:v>20</c:v>
                </c:pt>
                <c:pt idx="15">
                  <c:v>10</c:v>
                </c:pt>
                <c:pt idx="16">
                  <c:v>8</c:v>
                </c:pt>
                <c:pt idx="17">
                  <c:v>16</c:v>
                </c:pt>
                <c:pt idx="18">
                  <c:v>22</c:v>
                </c:pt>
                <c:pt idx="19">
                  <c:v>14</c:v>
                </c:pt>
                <c:pt idx="20">
                  <c:v>16</c:v>
                </c:pt>
                <c:pt idx="22">
                  <c:v>0</c:v>
                </c:pt>
                <c:pt idx="23">
                  <c:v>16</c:v>
                </c:pt>
                <c:pt idx="24">
                  <c:v>10</c:v>
                </c:pt>
                <c:pt idx="25">
                  <c:v>16</c:v>
                </c:pt>
                <c:pt idx="26">
                  <c:v>14</c:v>
                </c:pt>
              </c:numCache>
            </c:numRef>
          </c:val>
          <c:extLst>
            <c:ext xmlns:c16="http://schemas.microsoft.com/office/drawing/2014/chart" uri="{C3380CC4-5D6E-409C-BE32-E72D297353CC}">
              <c16:uniqueId val="{00000000-D993-4E01-9702-5B4FDBEB4A24}"/>
            </c:ext>
          </c:extLst>
        </c:ser>
        <c:ser>
          <c:idx val="1"/>
          <c:order val="1"/>
          <c:tx>
            <c:strRef>
              <c:f>Easton!$Y$6</c:f>
              <c:strCache>
                <c:ptCount val="1"/>
                <c:pt idx="0">
                  <c:v>Condition 2018</c:v>
                </c:pt>
              </c:strCache>
            </c:strRef>
          </c:tx>
          <c:spPr>
            <a:solidFill>
              <a:srgbClr val="C0504D"/>
            </a:solidFill>
            <a:ln w="25400">
              <a:noFill/>
            </a:ln>
          </c:spPr>
          <c:invertIfNegative val="0"/>
          <c:val>
            <c:numRef>
              <c:f>Easton!$Y$7:$Y$33</c:f>
              <c:numCache>
                <c:formatCode>General</c:formatCode>
                <c:ptCount val="27"/>
                <c:pt idx="0">
                  <c:v>17</c:v>
                </c:pt>
                <c:pt idx="1">
                  <c:v>7</c:v>
                </c:pt>
                <c:pt idx="2">
                  <c:v>7</c:v>
                </c:pt>
                <c:pt idx="3">
                  <c:v>6</c:v>
                </c:pt>
                <c:pt idx="4">
                  <c:v>11</c:v>
                </c:pt>
                <c:pt idx="5">
                  <c:v>9</c:v>
                </c:pt>
                <c:pt idx="6">
                  <c:v>4</c:v>
                </c:pt>
                <c:pt idx="7">
                  <c:v>4</c:v>
                </c:pt>
                <c:pt idx="8">
                  <c:v>8</c:v>
                </c:pt>
                <c:pt idx="9">
                  <c:v>8</c:v>
                </c:pt>
                <c:pt idx="10">
                  <c:v>5</c:v>
                </c:pt>
                <c:pt idx="11">
                  <c:v>9</c:v>
                </c:pt>
                <c:pt idx="12">
                  <c:v>12</c:v>
                </c:pt>
                <c:pt idx="13">
                  <c:v>7</c:v>
                </c:pt>
                <c:pt idx="14">
                  <c:v>4</c:v>
                </c:pt>
                <c:pt idx="15">
                  <c:v>4</c:v>
                </c:pt>
                <c:pt idx="16">
                  <c:v>6</c:v>
                </c:pt>
                <c:pt idx="17">
                  <c:v>6</c:v>
                </c:pt>
                <c:pt idx="18">
                  <c:v>2</c:v>
                </c:pt>
                <c:pt idx="19">
                  <c:v>16</c:v>
                </c:pt>
                <c:pt idx="20">
                  <c:v>24</c:v>
                </c:pt>
                <c:pt idx="22">
                  <c:v>8</c:v>
                </c:pt>
                <c:pt idx="23">
                  <c:v>6</c:v>
                </c:pt>
                <c:pt idx="24">
                  <c:v>12</c:v>
                </c:pt>
                <c:pt idx="25">
                  <c:v>5</c:v>
                </c:pt>
                <c:pt idx="26">
                  <c:v>4</c:v>
                </c:pt>
              </c:numCache>
            </c:numRef>
          </c:val>
          <c:extLst>
            <c:ext xmlns:c16="http://schemas.microsoft.com/office/drawing/2014/chart" uri="{C3380CC4-5D6E-409C-BE32-E72D297353CC}">
              <c16:uniqueId val="{00000001-D993-4E01-9702-5B4FDBEB4A24}"/>
            </c:ext>
          </c:extLst>
        </c:ser>
        <c:dLbls>
          <c:showLegendKey val="0"/>
          <c:showVal val="0"/>
          <c:showCatName val="0"/>
          <c:showSerName val="0"/>
          <c:showPercent val="0"/>
          <c:showBubbleSize val="0"/>
        </c:dLbls>
        <c:gapWidth val="219"/>
        <c:overlap val="-27"/>
        <c:axId val="259883000"/>
        <c:axId val="260218512"/>
      </c:barChart>
      <c:catAx>
        <c:axId val="259883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0218512"/>
        <c:crosses val="autoZero"/>
        <c:auto val="1"/>
        <c:lblAlgn val="ctr"/>
        <c:lblOffset val="100"/>
        <c:noMultiLvlLbl val="0"/>
      </c:catAx>
      <c:valAx>
        <c:axId val="260218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9883000"/>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Easton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Easton!$V$6</c:f>
              <c:strCache>
                <c:ptCount val="1"/>
                <c:pt idx="0">
                  <c:v>Roughness 2012</c:v>
                </c:pt>
              </c:strCache>
            </c:strRef>
          </c:tx>
          <c:spPr>
            <a:solidFill>
              <a:srgbClr val="4F81BD"/>
            </a:solidFill>
            <a:ln w="25400">
              <a:noFill/>
            </a:ln>
          </c:spPr>
          <c:invertIfNegative val="0"/>
          <c:val>
            <c:numRef>
              <c:f>Easton!$V$7:$V$33</c:f>
              <c:numCache>
                <c:formatCode>General</c:formatCode>
                <c:ptCount val="27"/>
                <c:pt idx="0">
                  <c:v>0</c:v>
                </c:pt>
                <c:pt idx="1">
                  <c:v>30</c:v>
                </c:pt>
                <c:pt idx="2">
                  <c:v>20</c:v>
                </c:pt>
                <c:pt idx="3">
                  <c:v>30</c:v>
                </c:pt>
                <c:pt idx="4">
                  <c:v>20</c:v>
                </c:pt>
                <c:pt idx="5">
                  <c:v>30</c:v>
                </c:pt>
                <c:pt idx="6">
                  <c:v>30</c:v>
                </c:pt>
                <c:pt idx="7">
                  <c:v>20</c:v>
                </c:pt>
                <c:pt idx="8">
                  <c:v>40</c:v>
                </c:pt>
                <c:pt idx="9">
                  <c:v>20</c:v>
                </c:pt>
                <c:pt idx="10">
                  <c:v>30</c:v>
                </c:pt>
                <c:pt idx="11">
                  <c:v>20</c:v>
                </c:pt>
                <c:pt idx="12">
                  <c:v>30</c:v>
                </c:pt>
                <c:pt idx="13">
                  <c:v>40</c:v>
                </c:pt>
                <c:pt idx="14">
                  <c:v>30</c:v>
                </c:pt>
                <c:pt idx="15">
                  <c:v>0</c:v>
                </c:pt>
                <c:pt idx="16">
                  <c:v>20</c:v>
                </c:pt>
                <c:pt idx="17">
                  <c:v>20</c:v>
                </c:pt>
                <c:pt idx="18">
                  <c:v>30</c:v>
                </c:pt>
                <c:pt idx="19">
                  <c:v>30</c:v>
                </c:pt>
                <c:pt idx="20">
                  <c:v>20</c:v>
                </c:pt>
                <c:pt idx="22">
                  <c:v>0</c:v>
                </c:pt>
                <c:pt idx="23">
                  <c:v>10</c:v>
                </c:pt>
                <c:pt idx="24">
                  <c:v>20</c:v>
                </c:pt>
                <c:pt idx="25">
                  <c:v>20</c:v>
                </c:pt>
                <c:pt idx="26">
                  <c:v>20</c:v>
                </c:pt>
              </c:numCache>
            </c:numRef>
          </c:val>
          <c:extLst>
            <c:ext xmlns:c16="http://schemas.microsoft.com/office/drawing/2014/chart" uri="{C3380CC4-5D6E-409C-BE32-E72D297353CC}">
              <c16:uniqueId val="{00000000-6B7A-4403-8F5F-3694FB1DA817}"/>
            </c:ext>
          </c:extLst>
        </c:ser>
        <c:ser>
          <c:idx val="1"/>
          <c:order val="1"/>
          <c:tx>
            <c:strRef>
              <c:f>Easton!$W$6</c:f>
              <c:strCache>
                <c:ptCount val="1"/>
                <c:pt idx="0">
                  <c:v>Roughness 2018</c:v>
                </c:pt>
              </c:strCache>
            </c:strRef>
          </c:tx>
          <c:spPr>
            <a:solidFill>
              <a:srgbClr val="C0504D"/>
            </a:solidFill>
            <a:ln w="25400">
              <a:noFill/>
            </a:ln>
          </c:spPr>
          <c:invertIfNegative val="0"/>
          <c:val>
            <c:numRef>
              <c:f>Easton!$W$7:$W$33</c:f>
              <c:numCache>
                <c:formatCode>General</c:formatCode>
                <c:ptCount val="27"/>
                <c:pt idx="0">
                  <c:v>40</c:v>
                </c:pt>
                <c:pt idx="1">
                  <c:v>15</c:v>
                </c:pt>
                <c:pt idx="2">
                  <c:v>15</c:v>
                </c:pt>
                <c:pt idx="3">
                  <c:v>15</c:v>
                </c:pt>
                <c:pt idx="4">
                  <c:v>15</c:v>
                </c:pt>
                <c:pt idx="5">
                  <c:v>15</c:v>
                </c:pt>
                <c:pt idx="6">
                  <c:v>20</c:v>
                </c:pt>
                <c:pt idx="7">
                  <c:v>15</c:v>
                </c:pt>
                <c:pt idx="8">
                  <c:v>15</c:v>
                </c:pt>
                <c:pt idx="9">
                  <c:v>20</c:v>
                </c:pt>
                <c:pt idx="10">
                  <c:v>15</c:v>
                </c:pt>
                <c:pt idx="11">
                  <c:v>20</c:v>
                </c:pt>
                <c:pt idx="12">
                  <c:v>15</c:v>
                </c:pt>
                <c:pt idx="13">
                  <c:v>15</c:v>
                </c:pt>
                <c:pt idx="14">
                  <c:v>15</c:v>
                </c:pt>
                <c:pt idx="15">
                  <c:v>15</c:v>
                </c:pt>
                <c:pt idx="16">
                  <c:v>20</c:v>
                </c:pt>
                <c:pt idx="17">
                  <c:v>20</c:v>
                </c:pt>
                <c:pt idx="18">
                  <c:v>10</c:v>
                </c:pt>
                <c:pt idx="19">
                  <c:v>10</c:v>
                </c:pt>
                <c:pt idx="20">
                  <c:v>20</c:v>
                </c:pt>
                <c:pt idx="22">
                  <c:v>50</c:v>
                </c:pt>
                <c:pt idx="23">
                  <c:v>50</c:v>
                </c:pt>
                <c:pt idx="24">
                  <c:v>50</c:v>
                </c:pt>
                <c:pt idx="25">
                  <c:v>50</c:v>
                </c:pt>
                <c:pt idx="26">
                  <c:v>50</c:v>
                </c:pt>
              </c:numCache>
            </c:numRef>
          </c:val>
          <c:extLst>
            <c:ext xmlns:c16="http://schemas.microsoft.com/office/drawing/2014/chart" uri="{C3380CC4-5D6E-409C-BE32-E72D297353CC}">
              <c16:uniqueId val="{00000001-6B7A-4403-8F5F-3694FB1DA817}"/>
            </c:ext>
          </c:extLst>
        </c:ser>
        <c:dLbls>
          <c:showLegendKey val="0"/>
          <c:showVal val="0"/>
          <c:showCatName val="0"/>
          <c:showSerName val="0"/>
          <c:showPercent val="0"/>
          <c:showBubbleSize val="0"/>
        </c:dLbls>
        <c:gapWidth val="219"/>
        <c:overlap val="-27"/>
        <c:axId val="260215768"/>
        <c:axId val="260218904"/>
      </c:barChart>
      <c:catAx>
        <c:axId val="260215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0218904"/>
        <c:crosses val="autoZero"/>
        <c:auto val="1"/>
        <c:lblAlgn val="ctr"/>
        <c:lblOffset val="100"/>
        <c:noMultiLvlLbl val="0"/>
      </c:catAx>
      <c:valAx>
        <c:axId val="260218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0215768"/>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Easton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Easton!$X$6</c:f>
              <c:strCache>
                <c:ptCount val="1"/>
                <c:pt idx="0">
                  <c:v>Condition 2012</c:v>
                </c:pt>
              </c:strCache>
            </c:strRef>
          </c:tx>
          <c:spPr>
            <a:solidFill>
              <a:srgbClr val="4F81BD"/>
            </a:solidFill>
            <a:ln w="25400">
              <a:noFill/>
            </a:ln>
          </c:spPr>
          <c:invertIfNegative val="0"/>
          <c:val>
            <c:numRef>
              <c:f>Easton!$X$7:$X$33</c:f>
              <c:numCache>
                <c:formatCode>General</c:formatCode>
                <c:ptCount val="27"/>
                <c:pt idx="0">
                  <c:v>6</c:v>
                </c:pt>
                <c:pt idx="1">
                  <c:v>22</c:v>
                </c:pt>
                <c:pt idx="2">
                  <c:v>10</c:v>
                </c:pt>
                <c:pt idx="3">
                  <c:v>24</c:v>
                </c:pt>
                <c:pt idx="4">
                  <c:v>10</c:v>
                </c:pt>
                <c:pt idx="5">
                  <c:v>32</c:v>
                </c:pt>
                <c:pt idx="6">
                  <c:v>22</c:v>
                </c:pt>
                <c:pt idx="7">
                  <c:v>8</c:v>
                </c:pt>
                <c:pt idx="8">
                  <c:v>32</c:v>
                </c:pt>
                <c:pt idx="9">
                  <c:v>10</c:v>
                </c:pt>
                <c:pt idx="10">
                  <c:v>12</c:v>
                </c:pt>
                <c:pt idx="11">
                  <c:v>16</c:v>
                </c:pt>
                <c:pt idx="12">
                  <c:v>26</c:v>
                </c:pt>
                <c:pt idx="13">
                  <c:v>52</c:v>
                </c:pt>
                <c:pt idx="14">
                  <c:v>20</c:v>
                </c:pt>
                <c:pt idx="15">
                  <c:v>10</c:v>
                </c:pt>
                <c:pt idx="16">
                  <c:v>8</c:v>
                </c:pt>
                <c:pt idx="17">
                  <c:v>16</c:v>
                </c:pt>
                <c:pt idx="18">
                  <c:v>22</c:v>
                </c:pt>
                <c:pt idx="19">
                  <c:v>14</c:v>
                </c:pt>
                <c:pt idx="20">
                  <c:v>16</c:v>
                </c:pt>
                <c:pt idx="22">
                  <c:v>0</c:v>
                </c:pt>
                <c:pt idx="23">
                  <c:v>16</c:v>
                </c:pt>
                <c:pt idx="24">
                  <c:v>10</c:v>
                </c:pt>
                <c:pt idx="25">
                  <c:v>16</c:v>
                </c:pt>
                <c:pt idx="26">
                  <c:v>14</c:v>
                </c:pt>
              </c:numCache>
            </c:numRef>
          </c:val>
          <c:extLst>
            <c:ext xmlns:c16="http://schemas.microsoft.com/office/drawing/2014/chart" uri="{C3380CC4-5D6E-409C-BE32-E72D297353CC}">
              <c16:uniqueId val="{00000000-96CB-40D9-8209-B1EADFCE5928}"/>
            </c:ext>
          </c:extLst>
        </c:ser>
        <c:ser>
          <c:idx val="1"/>
          <c:order val="1"/>
          <c:tx>
            <c:strRef>
              <c:f>Easton!$Y$6</c:f>
              <c:strCache>
                <c:ptCount val="1"/>
                <c:pt idx="0">
                  <c:v>Condition 2018</c:v>
                </c:pt>
              </c:strCache>
            </c:strRef>
          </c:tx>
          <c:spPr>
            <a:solidFill>
              <a:srgbClr val="C0504D"/>
            </a:solidFill>
            <a:ln w="25400">
              <a:noFill/>
            </a:ln>
          </c:spPr>
          <c:invertIfNegative val="0"/>
          <c:val>
            <c:numRef>
              <c:f>Easton!$Y$7:$Y$33</c:f>
              <c:numCache>
                <c:formatCode>General</c:formatCode>
                <c:ptCount val="27"/>
                <c:pt idx="0">
                  <c:v>17</c:v>
                </c:pt>
                <c:pt idx="1">
                  <c:v>7</c:v>
                </c:pt>
                <c:pt idx="2">
                  <c:v>7</c:v>
                </c:pt>
                <c:pt idx="3">
                  <c:v>6</c:v>
                </c:pt>
                <c:pt idx="4">
                  <c:v>11</c:v>
                </c:pt>
                <c:pt idx="5">
                  <c:v>9</c:v>
                </c:pt>
                <c:pt idx="6">
                  <c:v>4</c:v>
                </c:pt>
                <c:pt idx="7">
                  <c:v>4</c:v>
                </c:pt>
                <c:pt idx="8">
                  <c:v>8</c:v>
                </c:pt>
                <c:pt idx="9">
                  <c:v>8</c:v>
                </c:pt>
                <c:pt idx="10">
                  <c:v>5</c:v>
                </c:pt>
                <c:pt idx="11">
                  <c:v>9</c:v>
                </c:pt>
                <c:pt idx="12">
                  <c:v>12</c:v>
                </c:pt>
                <c:pt idx="13">
                  <c:v>7</c:v>
                </c:pt>
                <c:pt idx="14">
                  <c:v>4</c:v>
                </c:pt>
                <c:pt idx="15">
                  <c:v>4</c:v>
                </c:pt>
                <c:pt idx="16">
                  <c:v>6</c:v>
                </c:pt>
                <c:pt idx="17">
                  <c:v>6</c:v>
                </c:pt>
                <c:pt idx="18">
                  <c:v>2</c:v>
                </c:pt>
                <c:pt idx="19">
                  <c:v>16</c:v>
                </c:pt>
                <c:pt idx="20">
                  <c:v>24</c:v>
                </c:pt>
                <c:pt idx="22">
                  <c:v>8</c:v>
                </c:pt>
                <c:pt idx="23">
                  <c:v>6</c:v>
                </c:pt>
                <c:pt idx="24">
                  <c:v>12</c:v>
                </c:pt>
                <c:pt idx="25">
                  <c:v>5</c:v>
                </c:pt>
                <c:pt idx="26">
                  <c:v>4</c:v>
                </c:pt>
              </c:numCache>
            </c:numRef>
          </c:val>
          <c:extLst>
            <c:ext xmlns:c16="http://schemas.microsoft.com/office/drawing/2014/chart" uri="{C3380CC4-5D6E-409C-BE32-E72D297353CC}">
              <c16:uniqueId val="{00000001-96CB-40D9-8209-B1EADFCE5928}"/>
            </c:ext>
          </c:extLst>
        </c:ser>
        <c:dLbls>
          <c:showLegendKey val="0"/>
          <c:showVal val="0"/>
          <c:showCatName val="0"/>
          <c:showSerName val="0"/>
          <c:showPercent val="0"/>
          <c:showBubbleSize val="0"/>
        </c:dLbls>
        <c:gapWidth val="219"/>
        <c:overlap val="-27"/>
        <c:axId val="258619104"/>
        <c:axId val="258620280"/>
      </c:barChart>
      <c:catAx>
        <c:axId val="25861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58620280"/>
        <c:crosses val="autoZero"/>
        <c:auto val="1"/>
        <c:lblAlgn val="ctr"/>
        <c:lblOffset val="100"/>
        <c:noMultiLvlLbl val="0"/>
      </c:catAx>
      <c:valAx>
        <c:axId val="258620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8619104"/>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Hadley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Hadley!$V$6</c:f>
              <c:strCache>
                <c:ptCount val="1"/>
                <c:pt idx="0">
                  <c:v>Roughness 2012</c:v>
                </c:pt>
              </c:strCache>
            </c:strRef>
          </c:tx>
          <c:spPr>
            <a:solidFill>
              <a:srgbClr val="4F81BD"/>
            </a:solidFill>
            <a:ln w="25400">
              <a:noFill/>
            </a:ln>
          </c:spPr>
          <c:invertIfNegative val="0"/>
          <c:val>
            <c:numRef>
              <c:f>Hadley!$V$7:$V$24</c:f>
              <c:numCache>
                <c:formatCode>General</c:formatCode>
                <c:ptCount val="18"/>
                <c:pt idx="0">
                  <c:v>0</c:v>
                </c:pt>
                <c:pt idx="1">
                  <c:v>30</c:v>
                </c:pt>
                <c:pt idx="2">
                  <c:v>30</c:v>
                </c:pt>
                <c:pt idx="3">
                  <c:v>30</c:v>
                </c:pt>
                <c:pt idx="4">
                  <c:v>0</c:v>
                </c:pt>
                <c:pt idx="5">
                  <c:v>30</c:v>
                </c:pt>
                <c:pt idx="6">
                  <c:v>20</c:v>
                </c:pt>
                <c:pt idx="7">
                  <c:v>30</c:v>
                </c:pt>
                <c:pt idx="8">
                  <c:v>30</c:v>
                </c:pt>
                <c:pt idx="9">
                  <c:v>20</c:v>
                </c:pt>
                <c:pt idx="10">
                  <c:v>20</c:v>
                </c:pt>
                <c:pt idx="11">
                  <c:v>30</c:v>
                </c:pt>
                <c:pt idx="12">
                  <c:v>30</c:v>
                </c:pt>
                <c:pt idx="13">
                  <c:v>20</c:v>
                </c:pt>
                <c:pt idx="14">
                  <c:v>0</c:v>
                </c:pt>
                <c:pt idx="15">
                  <c:v>20</c:v>
                </c:pt>
                <c:pt idx="16">
                  <c:v>20</c:v>
                </c:pt>
                <c:pt idx="17">
                  <c:v>20</c:v>
                </c:pt>
              </c:numCache>
            </c:numRef>
          </c:val>
          <c:extLst>
            <c:ext xmlns:c16="http://schemas.microsoft.com/office/drawing/2014/chart" uri="{C3380CC4-5D6E-409C-BE32-E72D297353CC}">
              <c16:uniqueId val="{00000000-47D0-40E2-9C17-E4995C3E6E04}"/>
            </c:ext>
          </c:extLst>
        </c:ser>
        <c:ser>
          <c:idx val="1"/>
          <c:order val="1"/>
          <c:tx>
            <c:strRef>
              <c:f>Hadley!$W$6</c:f>
              <c:strCache>
                <c:ptCount val="1"/>
                <c:pt idx="0">
                  <c:v>Roughness 2018</c:v>
                </c:pt>
              </c:strCache>
            </c:strRef>
          </c:tx>
          <c:spPr>
            <a:solidFill>
              <a:srgbClr val="C0504D"/>
            </a:solidFill>
            <a:ln w="25400">
              <a:noFill/>
            </a:ln>
          </c:spPr>
          <c:invertIfNegative val="0"/>
          <c:val>
            <c:numRef>
              <c:f>Hadley!$W$7:$W$24</c:f>
              <c:numCache>
                <c:formatCode>General</c:formatCode>
                <c:ptCount val="18"/>
                <c:pt idx="0">
                  <c:v>0</c:v>
                </c:pt>
                <c:pt idx="1">
                  <c:v>0</c:v>
                </c:pt>
                <c:pt idx="2">
                  <c:v>5</c:v>
                </c:pt>
                <c:pt idx="3">
                  <c:v>20</c:v>
                </c:pt>
                <c:pt idx="4">
                  <c:v>15</c:v>
                </c:pt>
                <c:pt idx="5">
                  <c:v>10</c:v>
                </c:pt>
                <c:pt idx="6">
                  <c:v>10</c:v>
                </c:pt>
                <c:pt idx="7">
                  <c:v>5</c:v>
                </c:pt>
                <c:pt idx="8">
                  <c:v>10</c:v>
                </c:pt>
                <c:pt idx="9">
                  <c:v>10</c:v>
                </c:pt>
                <c:pt idx="10">
                  <c:v>10</c:v>
                </c:pt>
                <c:pt idx="11">
                  <c:v>50</c:v>
                </c:pt>
                <c:pt idx="12">
                  <c:v>50</c:v>
                </c:pt>
                <c:pt idx="13">
                  <c:v>40</c:v>
                </c:pt>
                <c:pt idx="14">
                  <c:v>40</c:v>
                </c:pt>
                <c:pt idx="15">
                  <c:v>25</c:v>
                </c:pt>
                <c:pt idx="16">
                  <c:v>5</c:v>
                </c:pt>
                <c:pt idx="17">
                  <c:v>5</c:v>
                </c:pt>
              </c:numCache>
            </c:numRef>
          </c:val>
          <c:extLst>
            <c:ext xmlns:c16="http://schemas.microsoft.com/office/drawing/2014/chart" uri="{C3380CC4-5D6E-409C-BE32-E72D297353CC}">
              <c16:uniqueId val="{00000001-47D0-40E2-9C17-E4995C3E6E04}"/>
            </c:ext>
          </c:extLst>
        </c:ser>
        <c:dLbls>
          <c:showLegendKey val="0"/>
          <c:showVal val="0"/>
          <c:showCatName val="0"/>
          <c:showSerName val="0"/>
          <c:showPercent val="0"/>
          <c:showBubbleSize val="0"/>
        </c:dLbls>
        <c:gapWidth val="219"/>
        <c:overlap val="-27"/>
        <c:axId val="258621848"/>
        <c:axId val="258622240"/>
      </c:barChart>
      <c:catAx>
        <c:axId val="258621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58622240"/>
        <c:crosses val="autoZero"/>
        <c:auto val="1"/>
        <c:lblAlgn val="ctr"/>
        <c:lblOffset val="100"/>
        <c:noMultiLvlLbl val="0"/>
      </c:catAx>
      <c:valAx>
        <c:axId val="258622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8621848"/>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Hadley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Hadley!$X$6</c:f>
              <c:strCache>
                <c:ptCount val="1"/>
                <c:pt idx="0">
                  <c:v>Condition 2012</c:v>
                </c:pt>
              </c:strCache>
            </c:strRef>
          </c:tx>
          <c:spPr>
            <a:solidFill>
              <a:srgbClr val="4F81BD"/>
            </a:solidFill>
            <a:ln w="25400">
              <a:noFill/>
            </a:ln>
          </c:spPr>
          <c:invertIfNegative val="0"/>
          <c:val>
            <c:numRef>
              <c:f>Hadley!$X$7:$X$24</c:f>
              <c:numCache>
                <c:formatCode>General</c:formatCode>
                <c:ptCount val="18"/>
                <c:pt idx="0">
                  <c:v>0</c:v>
                </c:pt>
                <c:pt idx="1">
                  <c:v>36</c:v>
                </c:pt>
                <c:pt idx="2">
                  <c:v>18</c:v>
                </c:pt>
                <c:pt idx="3">
                  <c:v>12</c:v>
                </c:pt>
                <c:pt idx="4">
                  <c:v>2</c:v>
                </c:pt>
                <c:pt idx="5">
                  <c:v>12</c:v>
                </c:pt>
                <c:pt idx="6">
                  <c:v>26</c:v>
                </c:pt>
                <c:pt idx="7">
                  <c:v>18</c:v>
                </c:pt>
                <c:pt idx="8">
                  <c:v>38</c:v>
                </c:pt>
                <c:pt idx="9">
                  <c:v>38</c:v>
                </c:pt>
                <c:pt idx="10">
                  <c:v>22</c:v>
                </c:pt>
                <c:pt idx="11">
                  <c:v>16</c:v>
                </c:pt>
                <c:pt idx="12">
                  <c:v>22</c:v>
                </c:pt>
                <c:pt idx="13">
                  <c:v>12</c:v>
                </c:pt>
                <c:pt idx="14">
                  <c:v>36</c:v>
                </c:pt>
                <c:pt idx="15">
                  <c:v>18</c:v>
                </c:pt>
                <c:pt idx="16">
                  <c:v>18</c:v>
                </c:pt>
                <c:pt idx="17">
                  <c:v>36</c:v>
                </c:pt>
              </c:numCache>
            </c:numRef>
          </c:val>
          <c:extLst>
            <c:ext xmlns:c16="http://schemas.microsoft.com/office/drawing/2014/chart" uri="{C3380CC4-5D6E-409C-BE32-E72D297353CC}">
              <c16:uniqueId val="{00000000-DDFA-4655-8F06-C767A5C7B3D0}"/>
            </c:ext>
          </c:extLst>
        </c:ser>
        <c:ser>
          <c:idx val="1"/>
          <c:order val="1"/>
          <c:tx>
            <c:strRef>
              <c:f>Hadley!$Y$6</c:f>
              <c:strCache>
                <c:ptCount val="1"/>
                <c:pt idx="0">
                  <c:v>Condition 2018</c:v>
                </c:pt>
              </c:strCache>
            </c:strRef>
          </c:tx>
          <c:spPr>
            <a:solidFill>
              <a:srgbClr val="C0504D"/>
            </a:solidFill>
            <a:ln w="25400">
              <a:noFill/>
            </a:ln>
          </c:spPr>
          <c:invertIfNegative val="0"/>
          <c:val>
            <c:numRef>
              <c:f>Hadley!$Y$7:$Y$24</c:f>
              <c:numCache>
                <c:formatCode>General</c:formatCode>
                <c:ptCount val="18"/>
                <c:pt idx="0">
                  <c:v>5</c:v>
                </c:pt>
                <c:pt idx="1">
                  <c:v>5</c:v>
                </c:pt>
                <c:pt idx="2">
                  <c:v>6</c:v>
                </c:pt>
                <c:pt idx="3">
                  <c:v>5</c:v>
                </c:pt>
                <c:pt idx="4">
                  <c:v>3</c:v>
                </c:pt>
                <c:pt idx="5">
                  <c:v>8</c:v>
                </c:pt>
                <c:pt idx="6">
                  <c:v>5</c:v>
                </c:pt>
                <c:pt idx="7">
                  <c:v>4</c:v>
                </c:pt>
                <c:pt idx="8">
                  <c:v>6</c:v>
                </c:pt>
                <c:pt idx="9">
                  <c:v>4</c:v>
                </c:pt>
                <c:pt idx="10">
                  <c:v>6</c:v>
                </c:pt>
                <c:pt idx="11">
                  <c:v>12</c:v>
                </c:pt>
                <c:pt idx="12">
                  <c:v>21</c:v>
                </c:pt>
                <c:pt idx="13">
                  <c:v>26</c:v>
                </c:pt>
                <c:pt idx="14">
                  <c:v>26</c:v>
                </c:pt>
                <c:pt idx="15">
                  <c:v>26</c:v>
                </c:pt>
                <c:pt idx="16">
                  <c:v>0</c:v>
                </c:pt>
                <c:pt idx="17">
                  <c:v>0</c:v>
                </c:pt>
              </c:numCache>
            </c:numRef>
          </c:val>
          <c:extLst>
            <c:ext xmlns:c16="http://schemas.microsoft.com/office/drawing/2014/chart" uri="{C3380CC4-5D6E-409C-BE32-E72D297353CC}">
              <c16:uniqueId val="{00000001-DDFA-4655-8F06-C767A5C7B3D0}"/>
            </c:ext>
          </c:extLst>
        </c:ser>
        <c:dLbls>
          <c:showLegendKey val="0"/>
          <c:showVal val="0"/>
          <c:showCatName val="0"/>
          <c:showSerName val="0"/>
          <c:showPercent val="0"/>
          <c:showBubbleSize val="0"/>
        </c:dLbls>
        <c:gapWidth val="219"/>
        <c:overlap val="-27"/>
        <c:axId val="164968656"/>
        <c:axId val="164967480"/>
      </c:barChart>
      <c:catAx>
        <c:axId val="16496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64967480"/>
        <c:crosses val="autoZero"/>
        <c:auto val="1"/>
        <c:lblAlgn val="ctr"/>
        <c:lblOffset val="100"/>
        <c:noMultiLvlLbl val="0"/>
      </c:catAx>
      <c:valAx>
        <c:axId val="164967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64968656"/>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Lafayette Road - South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val>
            <c:numRef>
              <c:f>Lafayette!$U$7:$U$25</c:f>
              <c:numCache>
                <c:formatCode>General</c:formatCode>
                <c:ptCount val="19"/>
                <c:pt idx="0">
                  <c:v>20</c:v>
                </c:pt>
                <c:pt idx="1">
                  <c:v>30</c:v>
                </c:pt>
                <c:pt idx="2">
                  <c:v>20</c:v>
                </c:pt>
                <c:pt idx="3">
                  <c:v>20</c:v>
                </c:pt>
                <c:pt idx="4">
                  <c:v>40</c:v>
                </c:pt>
                <c:pt idx="5">
                  <c:v>40</c:v>
                </c:pt>
                <c:pt idx="6">
                  <c:v>20</c:v>
                </c:pt>
                <c:pt idx="7">
                  <c:v>30</c:v>
                </c:pt>
                <c:pt idx="8">
                  <c:v>50</c:v>
                </c:pt>
                <c:pt idx="9">
                  <c:v>0</c:v>
                </c:pt>
                <c:pt idx="11">
                  <c:v>10</c:v>
                </c:pt>
                <c:pt idx="12">
                  <c:v>20</c:v>
                </c:pt>
                <c:pt idx="13">
                  <c:v>20</c:v>
                </c:pt>
                <c:pt idx="14">
                  <c:v>30</c:v>
                </c:pt>
                <c:pt idx="15">
                  <c:v>30</c:v>
                </c:pt>
                <c:pt idx="16">
                  <c:v>20</c:v>
                </c:pt>
                <c:pt idx="17">
                  <c:v>20</c:v>
                </c:pt>
                <c:pt idx="18">
                  <c:v>30</c:v>
                </c:pt>
              </c:numCache>
            </c:numRef>
          </c:val>
          <c:extLst>
            <c:ext xmlns:c15="http://schemas.microsoft.com/office/drawing/2012/chart" uri="{02D57815-91ED-43cb-92C2-25804820EDAC}">
              <c15:filteredSeriesTitle>
                <c15:tx>
                  <c:strRef>
                    <c:extLst>
                      <c:ext uri="{02D57815-91ED-43cb-92C2-25804820EDAC}">
                        <c15:formulaRef>
                          <c15:sqref>Lafayette!#REF!</c15:sqref>
                        </c15:formulaRef>
                      </c:ext>
                    </c:extLst>
                    <c:strCache>
                      <c:ptCount val="1"/>
                      <c:pt idx="0">
                        <c:v>#REF!</c:v>
                      </c:pt>
                    </c:strCache>
                  </c:strRef>
                </c15:tx>
              </c15:filteredSeriesTitle>
            </c:ext>
            <c:ext xmlns:c16="http://schemas.microsoft.com/office/drawing/2014/chart" uri="{C3380CC4-5D6E-409C-BE32-E72D297353CC}">
              <c16:uniqueId val="{00000000-C9D5-4433-B610-53444E7A8257}"/>
            </c:ext>
          </c:extLst>
        </c:ser>
        <c:ser>
          <c:idx val="1"/>
          <c:order val="1"/>
          <c:spPr>
            <a:solidFill>
              <a:srgbClr val="C0504D"/>
            </a:solidFill>
            <a:ln w="25400">
              <a:noFill/>
            </a:ln>
          </c:spPr>
          <c:invertIfNegative val="0"/>
          <c:val>
            <c:numRef>
              <c:f>Lafayette!$V$7:$V$25</c:f>
              <c:numCache>
                <c:formatCode>General</c:formatCode>
                <c:ptCount val="19"/>
                <c:pt idx="0">
                  <c:v>0</c:v>
                </c:pt>
                <c:pt idx="1">
                  <c:v>0</c:v>
                </c:pt>
                <c:pt idx="2">
                  <c:v>0</c:v>
                </c:pt>
                <c:pt idx="3">
                  <c:v>0</c:v>
                </c:pt>
                <c:pt idx="4">
                  <c:v>0</c:v>
                </c:pt>
                <c:pt idx="5">
                  <c:v>0</c:v>
                </c:pt>
                <c:pt idx="6">
                  <c:v>0</c:v>
                </c:pt>
                <c:pt idx="7">
                  <c:v>0</c:v>
                </c:pt>
                <c:pt idx="8">
                  <c:v>0</c:v>
                </c:pt>
                <c:pt idx="9">
                  <c:v>0</c:v>
                </c:pt>
                <c:pt idx="11">
                  <c:v>20</c:v>
                </c:pt>
                <c:pt idx="12">
                  <c:v>60</c:v>
                </c:pt>
                <c:pt idx="13">
                  <c:v>60</c:v>
                </c:pt>
                <c:pt idx="14">
                  <c:v>10</c:v>
                </c:pt>
                <c:pt idx="15">
                  <c:v>10</c:v>
                </c:pt>
                <c:pt idx="16">
                  <c:v>10</c:v>
                </c:pt>
                <c:pt idx="17">
                  <c:v>10</c:v>
                </c:pt>
                <c:pt idx="18">
                  <c:v>10</c:v>
                </c:pt>
              </c:numCache>
            </c:numRef>
          </c:val>
          <c:extLst>
            <c:ext xmlns:c15="http://schemas.microsoft.com/office/drawing/2012/chart" uri="{02D57815-91ED-43cb-92C2-25804820EDAC}">
              <c15:filteredSeriesTitle>
                <c15:tx>
                  <c:strRef>
                    <c:extLst>
                      <c:ext uri="{02D57815-91ED-43cb-92C2-25804820EDAC}">
                        <c15:formulaRef>
                          <c15:sqref>Lafayette!#REF!</c15:sqref>
                        </c15:formulaRef>
                      </c:ext>
                    </c:extLst>
                    <c:strCache>
                      <c:ptCount val="1"/>
                      <c:pt idx="0">
                        <c:v>#REF!</c:v>
                      </c:pt>
                    </c:strCache>
                  </c:strRef>
                </c15:tx>
              </c15:filteredSeriesTitle>
            </c:ext>
            <c:ext xmlns:c16="http://schemas.microsoft.com/office/drawing/2014/chart" uri="{C3380CC4-5D6E-409C-BE32-E72D297353CC}">
              <c16:uniqueId val="{00000001-C9D5-4433-B610-53444E7A8257}"/>
            </c:ext>
          </c:extLst>
        </c:ser>
        <c:dLbls>
          <c:showLegendKey val="0"/>
          <c:showVal val="0"/>
          <c:showCatName val="0"/>
          <c:showSerName val="0"/>
          <c:showPercent val="0"/>
          <c:showBubbleSize val="0"/>
        </c:dLbls>
        <c:gapWidth val="219"/>
        <c:overlap val="-27"/>
        <c:axId val="260228344"/>
        <c:axId val="266019704"/>
      </c:barChart>
      <c:catAx>
        <c:axId val="26022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019704"/>
        <c:crosses val="autoZero"/>
        <c:auto val="1"/>
        <c:lblAlgn val="ctr"/>
        <c:lblOffset val="100"/>
        <c:noMultiLvlLbl val="0"/>
      </c:catAx>
      <c:valAx>
        <c:axId val="266019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0228344"/>
        <c:crosses val="autoZero"/>
        <c:crossBetween val="between"/>
      </c:valAx>
      <c:spPr>
        <a:noFill/>
        <a:ln w="25400">
          <a:noFill/>
        </a:ln>
      </c:spPr>
    </c:plotArea>
    <c:legend>
      <c:legendPos val="b"/>
      <c:overlay val="0"/>
      <c:spPr>
        <a:noFill/>
        <a:ln>
          <a:solidFill>
            <a:schemeClr val="tx1"/>
          </a:solidFill>
        </a:ln>
        <a:effectLst/>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Lafayette Road - South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val>
            <c:numRef>
              <c:f>Lafayette!$W$7:$W$25</c:f>
              <c:numCache>
                <c:formatCode>General</c:formatCode>
                <c:ptCount val="19"/>
                <c:pt idx="0">
                  <c:v>4</c:v>
                </c:pt>
                <c:pt idx="1">
                  <c:v>10</c:v>
                </c:pt>
                <c:pt idx="2">
                  <c:v>16</c:v>
                </c:pt>
                <c:pt idx="3">
                  <c:v>24</c:v>
                </c:pt>
                <c:pt idx="4">
                  <c:v>46</c:v>
                </c:pt>
                <c:pt idx="5">
                  <c:v>50</c:v>
                </c:pt>
                <c:pt idx="6">
                  <c:v>16</c:v>
                </c:pt>
                <c:pt idx="7">
                  <c:v>38</c:v>
                </c:pt>
                <c:pt idx="8">
                  <c:v>40</c:v>
                </c:pt>
                <c:pt idx="9">
                  <c:v>0</c:v>
                </c:pt>
                <c:pt idx="11">
                  <c:v>12</c:v>
                </c:pt>
                <c:pt idx="12">
                  <c:v>16</c:v>
                </c:pt>
                <c:pt idx="13">
                  <c:v>12</c:v>
                </c:pt>
                <c:pt idx="14">
                  <c:v>24</c:v>
                </c:pt>
                <c:pt idx="15">
                  <c:v>12</c:v>
                </c:pt>
                <c:pt idx="16">
                  <c:v>14</c:v>
                </c:pt>
                <c:pt idx="17">
                  <c:v>14</c:v>
                </c:pt>
                <c:pt idx="18">
                  <c:v>6</c:v>
                </c:pt>
              </c:numCache>
            </c:numRef>
          </c:val>
          <c:extLst>
            <c:ext xmlns:c15="http://schemas.microsoft.com/office/drawing/2012/chart" uri="{02D57815-91ED-43cb-92C2-25804820EDAC}">
              <c15:filteredSeriesTitle>
                <c15:tx>
                  <c:strRef>
                    <c:extLst>
                      <c:ext uri="{02D57815-91ED-43cb-92C2-25804820EDAC}">
                        <c15:formulaRef>
                          <c15:sqref>Lafayette!#REF!</c15:sqref>
                        </c15:formulaRef>
                      </c:ext>
                    </c:extLst>
                    <c:strCache>
                      <c:ptCount val="1"/>
                      <c:pt idx="0">
                        <c:v>#REF!</c:v>
                      </c:pt>
                    </c:strCache>
                  </c:strRef>
                </c15:tx>
              </c15:filteredSeriesTitle>
            </c:ext>
            <c:ext xmlns:c16="http://schemas.microsoft.com/office/drawing/2014/chart" uri="{C3380CC4-5D6E-409C-BE32-E72D297353CC}">
              <c16:uniqueId val="{00000000-0E85-4BFE-B2E1-3FAC2AE955C3}"/>
            </c:ext>
          </c:extLst>
        </c:ser>
        <c:ser>
          <c:idx val="1"/>
          <c:order val="1"/>
          <c:spPr>
            <a:solidFill>
              <a:srgbClr val="C0504D"/>
            </a:solidFill>
            <a:ln w="25400">
              <a:noFill/>
            </a:ln>
          </c:spPr>
          <c:invertIfNegative val="0"/>
          <c:val>
            <c:numRef>
              <c:f>Lafayette!$Y$7:$Y$25</c:f>
              <c:numCache>
                <c:formatCode>General</c:formatCode>
                <c:ptCount val="19"/>
                <c:pt idx="0">
                  <c:v>1</c:v>
                </c:pt>
                <c:pt idx="1">
                  <c:v>1</c:v>
                </c:pt>
                <c:pt idx="2">
                  <c:v>2</c:v>
                </c:pt>
                <c:pt idx="3">
                  <c:v>1</c:v>
                </c:pt>
                <c:pt idx="4">
                  <c:v>2</c:v>
                </c:pt>
                <c:pt idx="5">
                  <c:v>1</c:v>
                </c:pt>
                <c:pt idx="6">
                  <c:v>2</c:v>
                </c:pt>
                <c:pt idx="7">
                  <c:v>1</c:v>
                </c:pt>
                <c:pt idx="8">
                  <c:v>1</c:v>
                </c:pt>
                <c:pt idx="9">
                  <c:v>3</c:v>
                </c:pt>
                <c:pt idx="11">
                  <c:v>10</c:v>
                </c:pt>
                <c:pt idx="12">
                  <c:v>22</c:v>
                </c:pt>
                <c:pt idx="13">
                  <c:v>29</c:v>
                </c:pt>
                <c:pt idx="14">
                  <c:v>2</c:v>
                </c:pt>
                <c:pt idx="15">
                  <c:v>4</c:v>
                </c:pt>
                <c:pt idx="16">
                  <c:v>6</c:v>
                </c:pt>
                <c:pt idx="17">
                  <c:v>7</c:v>
                </c:pt>
                <c:pt idx="18">
                  <c:v>6</c:v>
                </c:pt>
              </c:numCache>
            </c:numRef>
          </c:val>
          <c:extLst>
            <c:ext xmlns:c15="http://schemas.microsoft.com/office/drawing/2012/chart" uri="{02D57815-91ED-43cb-92C2-25804820EDAC}">
              <c15:filteredSeriesTitle>
                <c15:tx>
                  <c:strRef>
                    <c:extLst>
                      <c:ext uri="{02D57815-91ED-43cb-92C2-25804820EDAC}">
                        <c15:formulaRef>
                          <c15:sqref>Lafayette!#REF!</c15:sqref>
                        </c15:formulaRef>
                      </c:ext>
                    </c:extLst>
                    <c:strCache>
                      <c:ptCount val="1"/>
                      <c:pt idx="0">
                        <c:v>#REF!</c:v>
                      </c:pt>
                    </c:strCache>
                  </c:strRef>
                </c15:tx>
              </c15:filteredSeriesTitle>
            </c:ext>
            <c:ext xmlns:c16="http://schemas.microsoft.com/office/drawing/2014/chart" uri="{C3380CC4-5D6E-409C-BE32-E72D297353CC}">
              <c16:uniqueId val="{00000001-0E85-4BFE-B2E1-3FAC2AE955C3}"/>
            </c:ext>
          </c:extLst>
        </c:ser>
        <c:dLbls>
          <c:showLegendKey val="0"/>
          <c:showVal val="0"/>
          <c:showCatName val="0"/>
          <c:showSerName val="0"/>
          <c:showPercent val="0"/>
          <c:showBubbleSize val="0"/>
        </c:dLbls>
        <c:gapWidth val="219"/>
        <c:overlap val="-27"/>
        <c:axId val="266020488"/>
        <c:axId val="266020880"/>
      </c:barChart>
      <c:catAx>
        <c:axId val="26602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020880"/>
        <c:crosses val="autoZero"/>
        <c:auto val="1"/>
        <c:lblAlgn val="ctr"/>
        <c:lblOffset val="100"/>
        <c:noMultiLvlLbl val="0"/>
      </c:catAx>
      <c:valAx>
        <c:axId val="266020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020488"/>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Lovers Lane</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'Lovers Lane'!$W$6</c:f>
              <c:strCache>
                <c:ptCount val="1"/>
                <c:pt idx="0">
                  <c:v>Roughness 2012</c:v>
                </c:pt>
              </c:strCache>
            </c:strRef>
          </c:tx>
          <c:spPr>
            <a:solidFill>
              <a:srgbClr val="4F81BD"/>
            </a:solidFill>
            <a:ln w="25400">
              <a:noFill/>
            </a:ln>
          </c:spPr>
          <c:invertIfNegative val="0"/>
          <c:val>
            <c:numRef>
              <c:f>'Lovers Lane'!$W$7:$W$25</c:f>
              <c:numCache>
                <c:formatCode>General</c:formatCode>
                <c:ptCount val="19"/>
                <c:pt idx="0">
                  <c:v>70</c:v>
                </c:pt>
                <c:pt idx="1">
                  <c:v>20</c:v>
                </c:pt>
                <c:pt idx="2">
                  <c:v>20</c:v>
                </c:pt>
                <c:pt idx="3">
                  <c:v>20</c:v>
                </c:pt>
                <c:pt idx="4">
                  <c:v>10</c:v>
                </c:pt>
                <c:pt idx="5">
                  <c:v>20</c:v>
                </c:pt>
                <c:pt idx="6">
                  <c:v>20</c:v>
                </c:pt>
                <c:pt idx="7">
                  <c:v>20</c:v>
                </c:pt>
                <c:pt idx="8">
                  <c:v>20</c:v>
                </c:pt>
                <c:pt idx="9">
                  <c:v>20</c:v>
                </c:pt>
                <c:pt idx="10">
                  <c:v>30</c:v>
                </c:pt>
                <c:pt idx="11">
                  <c:v>20</c:v>
                </c:pt>
                <c:pt idx="12">
                  <c:v>20</c:v>
                </c:pt>
                <c:pt idx="13">
                  <c:v>20</c:v>
                </c:pt>
                <c:pt idx="14">
                  <c:v>30</c:v>
                </c:pt>
                <c:pt idx="15">
                  <c:v>20</c:v>
                </c:pt>
                <c:pt idx="16">
                  <c:v>0</c:v>
                </c:pt>
                <c:pt idx="17">
                  <c:v>30</c:v>
                </c:pt>
                <c:pt idx="18">
                  <c:v>40</c:v>
                </c:pt>
              </c:numCache>
            </c:numRef>
          </c:val>
          <c:extLst>
            <c:ext xmlns:c16="http://schemas.microsoft.com/office/drawing/2014/chart" uri="{C3380CC4-5D6E-409C-BE32-E72D297353CC}">
              <c16:uniqueId val="{00000000-88C2-4047-B777-83E5CB89F9D2}"/>
            </c:ext>
          </c:extLst>
        </c:ser>
        <c:ser>
          <c:idx val="1"/>
          <c:order val="1"/>
          <c:tx>
            <c:strRef>
              <c:f>'Lovers Lane'!$X$6</c:f>
              <c:strCache>
                <c:ptCount val="1"/>
                <c:pt idx="0">
                  <c:v>Roughness 2014</c:v>
                </c:pt>
              </c:strCache>
            </c:strRef>
          </c:tx>
          <c:spPr>
            <a:solidFill>
              <a:srgbClr val="9BBB59"/>
            </a:solidFill>
            <a:ln w="25400">
              <a:noFill/>
            </a:ln>
          </c:spPr>
          <c:invertIfNegative val="0"/>
          <c:val>
            <c:numRef>
              <c:f>'Lovers Lane'!$X$7:$X$25</c:f>
              <c:numCache>
                <c:formatCode>General</c:formatCode>
                <c:ptCount val="19"/>
                <c:pt idx="0">
                  <c:v>10</c:v>
                </c:pt>
                <c:pt idx="1">
                  <c:v>10</c:v>
                </c:pt>
                <c:pt idx="2">
                  <c:v>10</c:v>
                </c:pt>
                <c:pt idx="3">
                  <c:v>10</c:v>
                </c:pt>
                <c:pt idx="4">
                  <c:v>30</c:v>
                </c:pt>
                <c:pt idx="5">
                  <c:v>10</c:v>
                </c:pt>
                <c:pt idx="6">
                  <c:v>10</c:v>
                </c:pt>
                <c:pt idx="7">
                  <c:v>30</c:v>
                </c:pt>
                <c:pt idx="8">
                  <c:v>30</c:v>
                </c:pt>
                <c:pt idx="9">
                  <c:v>30</c:v>
                </c:pt>
                <c:pt idx="10">
                  <c:v>30</c:v>
                </c:pt>
                <c:pt idx="11">
                  <c:v>30</c:v>
                </c:pt>
                <c:pt idx="12">
                  <c:v>30</c:v>
                </c:pt>
                <c:pt idx="13">
                  <c:v>30</c:v>
                </c:pt>
                <c:pt idx="14">
                  <c:v>30</c:v>
                </c:pt>
                <c:pt idx="15">
                  <c:v>20</c:v>
                </c:pt>
                <c:pt idx="16">
                  <c:v>20</c:v>
                </c:pt>
                <c:pt idx="17">
                  <c:v>10</c:v>
                </c:pt>
                <c:pt idx="18">
                  <c:v>10</c:v>
                </c:pt>
              </c:numCache>
            </c:numRef>
          </c:val>
          <c:extLst>
            <c:ext xmlns:c16="http://schemas.microsoft.com/office/drawing/2014/chart" uri="{C3380CC4-5D6E-409C-BE32-E72D297353CC}">
              <c16:uniqueId val="{00000001-88C2-4047-B777-83E5CB89F9D2}"/>
            </c:ext>
          </c:extLst>
        </c:ser>
        <c:ser>
          <c:idx val="2"/>
          <c:order val="2"/>
          <c:tx>
            <c:strRef>
              <c:f>'Lovers Lane'!$Y$6</c:f>
              <c:strCache>
                <c:ptCount val="1"/>
                <c:pt idx="0">
                  <c:v>Roughness 2015</c:v>
                </c:pt>
              </c:strCache>
            </c:strRef>
          </c:tx>
          <c:spPr>
            <a:solidFill>
              <a:srgbClr val="C0504D"/>
            </a:solidFill>
            <a:ln w="25400">
              <a:noFill/>
            </a:ln>
          </c:spPr>
          <c:invertIfNegative val="0"/>
          <c:val>
            <c:numRef>
              <c:f>'Lovers Lane'!$Y$7:$Y$25</c:f>
              <c:numCache>
                <c:formatCode>General</c:formatCode>
                <c:ptCount val="19"/>
                <c:pt idx="0">
                  <c:v>50</c:v>
                </c:pt>
                <c:pt idx="1">
                  <c:v>40</c:v>
                </c:pt>
                <c:pt idx="2">
                  <c:v>40</c:v>
                </c:pt>
                <c:pt idx="3">
                  <c:v>60</c:v>
                </c:pt>
                <c:pt idx="4">
                  <c:v>5</c:v>
                </c:pt>
                <c:pt idx="5">
                  <c:v>5</c:v>
                </c:pt>
                <c:pt idx="6">
                  <c:v>60</c:v>
                </c:pt>
                <c:pt idx="7">
                  <c:v>25</c:v>
                </c:pt>
                <c:pt idx="8">
                  <c:v>25</c:v>
                </c:pt>
                <c:pt idx="9">
                  <c:v>25</c:v>
                </c:pt>
                <c:pt idx="10">
                  <c:v>25</c:v>
                </c:pt>
                <c:pt idx="11">
                  <c:v>20</c:v>
                </c:pt>
                <c:pt idx="12">
                  <c:v>15</c:v>
                </c:pt>
                <c:pt idx="13">
                  <c:v>20</c:v>
                </c:pt>
                <c:pt idx="14">
                  <c:v>25</c:v>
                </c:pt>
                <c:pt idx="15">
                  <c:v>15</c:v>
                </c:pt>
                <c:pt idx="16">
                  <c:v>15</c:v>
                </c:pt>
                <c:pt idx="17">
                  <c:v>0</c:v>
                </c:pt>
                <c:pt idx="18">
                  <c:v>30</c:v>
                </c:pt>
              </c:numCache>
            </c:numRef>
          </c:val>
          <c:extLst>
            <c:ext xmlns:c16="http://schemas.microsoft.com/office/drawing/2014/chart" uri="{C3380CC4-5D6E-409C-BE32-E72D297353CC}">
              <c16:uniqueId val="{00000002-88C2-4047-B777-83E5CB89F9D2}"/>
            </c:ext>
          </c:extLst>
        </c:ser>
        <c:dLbls>
          <c:showLegendKey val="0"/>
          <c:showVal val="0"/>
          <c:showCatName val="0"/>
          <c:showSerName val="0"/>
          <c:showPercent val="0"/>
          <c:showBubbleSize val="0"/>
        </c:dLbls>
        <c:gapWidth val="219"/>
        <c:overlap val="-27"/>
        <c:axId val="266021664"/>
        <c:axId val="266022056"/>
      </c:barChart>
      <c:catAx>
        <c:axId val="26602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022056"/>
        <c:crosses val="autoZero"/>
        <c:auto val="1"/>
        <c:lblAlgn val="ctr"/>
        <c:lblOffset val="100"/>
        <c:noMultiLvlLbl val="0"/>
      </c:catAx>
      <c:valAx>
        <c:axId val="266022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021664"/>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Lovers Lane</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'Lovers Lane'!$Z$6</c:f>
              <c:strCache>
                <c:ptCount val="1"/>
                <c:pt idx="0">
                  <c:v>Condition 2012</c:v>
                </c:pt>
              </c:strCache>
            </c:strRef>
          </c:tx>
          <c:spPr>
            <a:solidFill>
              <a:srgbClr val="4F81BD"/>
            </a:solidFill>
            <a:ln w="25400">
              <a:noFill/>
            </a:ln>
          </c:spPr>
          <c:invertIfNegative val="0"/>
          <c:val>
            <c:numRef>
              <c:f>'Lovers Lane'!$Z$7:$Z$25</c:f>
              <c:numCache>
                <c:formatCode>General</c:formatCode>
                <c:ptCount val="19"/>
                <c:pt idx="0">
                  <c:v>38</c:v>
                </c:pt>
                <c:pt idx="1">
                  <c:v>14</c:v>
                </c:pt>
                <c:pt idx="2">
                  <c:v>2</c:v>
                </c:pt>
                <c:pt idx="3">
                  <c:v>0</c:v>
                </c:pt>
                <c:pt idx="4">
                  <c:v>2</c:v>
                </c:pt>
                <c:pt idx="5">
                  <c:v>4</c:v>
                </c:pt>
                <c:pt idx="6">
                  <c:v>4</c:v>
                </c:pt>
                <c:pt idx="7">
                  <c:v>4</c:v>
                </c:pt>
                <c:pt idx="8">
                  <c:v>4</c:v>
                </c:pt>
                <c:pt idx="9">
                  <c:v>6</c:v>
                </c:pt>
                <c:pt idx="10">
                  <c:v>14</c:v>
                </c:pt>
                <c:pt idx="11">
                  <c:v>12</c:v>
                </c:pt>
                <c:pt idx="12">
                  <c:v>16</c:v>
                </c:pt>
                <c:pt idx="13">
                  <c:v>10</c:v>
                </c:pt>
                <c:pt idx="14">
                  <c:v>30</c:v>
                </c:pt>
                <c:pt idx="15">
                  <c:v>16</c:v>
                </c:pt>
                <c:pt idx="16">
                  <c:v>4</c:v>
                </c:pt>
                <c:pt idx="17">
                  <c:v>28</c:v>
                </c:pt>
                <c:pt idx="18">
                  <c:v>34</c:v>
                </c:pt>
              </c:numCache>
            </c:numRef>
          </c:val>
          <c:extLst>
            <c:ext xmlns:c16="http://schemas.microsoft.com/office/drawing/2014/chart" uri="{C3380CC4-5D6E-409C-BE32-E72D297353CC}">
              <c16:uniqueId val="{00000000-03B6-4EAC-93A6-F19556143775}"/>
            </c:ext>
          </c:extLst>
        </c:ser>
        <c:ser>
          <c:idx val="1"/>
          <c:order val="1"/>
          <c:tx>
            <c:strRef>
              <c:f>'Lovers Lane'!$AA$6</c:f>
              <c:strCache>
                <c:ptCount val="1"/>
                <c:pt idx="0">
                  <c:v>Condition 2014</c:v>
                </c:pt>
              </c:strCache>
            </c:strRef>
          </c:tx>
          <c:spPr>
            <a:solidFill>
              <a:schemeClr val="accent3">
                <a:lumMod val="75000"/>
              </a:schemeClr>
            </a:solidFill>
            <a:ln>
              <a:noFill/>
            </a:ln>
            <a:effectLst/>
          </c:spPr>
          <c:invertIfNegative val="0"/>
          <c:val>
            <c:numRef>
              <c:f>'Lovers Lane'!$AA$7:$AA$25</c:f>
              <c:numCache>
                <c:formatCode>General</c:formatCode>
                <c:ptCount val="19"/>
                <c:pt idx="0">
                  <c:v>20</c:v>
                </c:pt>
                <c:pt idx="1">
                  <c:v>10</c:v>
                </c:pt>
                <c:pt idx="2">
                  <c:v>6</c:v>
                </c:pt>
                <c:pt idx="3">
                  <c:v>10</c:v>
                </c:pt>
                <c:pt idx="4">
                  <c:v>22</c:v>
                </c:pt>
                <c:pt idx="5">
                  <c:v>0</c:v>
                </c:pt>
                <c:pt idx="6">
                  <c:v>0</c:v>
                </c:pt>
                <c:pt idx="7">
                  <c:v>40</c:v>
                </c:pt>
                <c:pt idx="8">
                  <c:v>26</c:v>
                </c:pt>
                <c:pt idx="9">
                  <c:v>16</c:v>
                </c:pt>
                <c:pt idx="10">
                  <c:v>46</c:v>
                </c:pt>
                <c:pt idx="11">
                  <c:v>18</c:v>
                </c:pt>
                <c:pt idx="12">
                  <c:v>28</c:v>
                </c:pt>
                <c:pt idx="13">
                  <c:v>16</c:v>
                </c:pt>
                <c:pt idx="14">
                  <c:v>30</c:v>
                </c:pt>
                <c:pt idx="15">
                  <c:v>10</c:v>
                </c:pt>
                <c:pt idx="16">
                  <c:v>20</c:v>
                </c:pt>
                <c:pt idx="17">
                  <c:v>16</c:v>
                </c:pt>
                <c:pt idx="18">
                  <c:v>20</c:v>
                </c:pt>
              </c:numCache>
            </c:numRef>
          </c:val>
          <c:extLst>
            <c:ext xmlns:c16="http://schemas.microsoft.com/office/drawing/2014/chart" uri="{C3380CC4-5D6E-409C-BE32-E72D297353CC}">
              <c16:uniqueId val="{00000001-03B6-4EAC-93A6-F19556143775}"/>
            </c:ext>
          </c:extLst>
        </c:ser>
        <c:ser>
          <c:idx val="2"/>
          <c:order val="2"/>
          <c:tx>
            <c:strRef>
              <c:f>'Lovers Lane'!$AB$6</c:f>
              <c:strCache>
                <c:ptCount val="1"/>
                <c:pt idx="0">
                  <c:v>Condition 2015</c:v>
                </c:pt>
              </c:strCache>
            </c:strRef>
          </c:tx>
          <c:spPr>
            <a:solidFill>
              <a:srgbClr val="C0504D"/>
            </a:solidFill>
            <a:ln w="25400">
              <a:noFill/>
            </a:ln>
          </c:spPr>
          <c:invertIfNegative val="0"/>
          <c:val>
            <c:numRef>
              <c:f>'Lovers Lane'!$AB$7:$AB$25</c:f>
              <c:numCache>
                <c:formatCode>General</c:formatCode>
                <c:ptCount val="19"/>
                <c:pt idx="0">
                  <c:v>14</c:v>
                </c:pt>
                <c:pt idx="1">
                  <c:v>10</c:v>
                </c:pt>
                <c:pt idx="2">
                  <c:v>26</c:v>
                </c:pt>
                <c:pt idx="3">
                  <c:v>0</c:v>
                </c:pt>
                <c:pt idx="4">
                  <c:v>4</c:v>
                </c:pt>
                <c:pt idx="5">
                  <c:v>6</c:v>
                </c:pt>
                <c:pt idx="6">
                  <c:v>8</c:v>
                </c:pt>
                <c:pt idx="7">
                  <c:v>4</c:v>
                </c:pt>
                <c:pt idx="8">
                  <c:v>10</c:v>
                </c:pt>
                <c:pt idx="9">
                  <c:v>8</c:v>
                </c:pt>
                <c:pt idx="10">
                  <c:v>0</c:v>
                </c:pt>
                <c:pt idx="11">
                  <c:v>10</c:v>
                </c:pt>
                <c:pt idx="12">
                  <c:v>4</c:v>
                </c:pt>
                <c:pt idx="13">
                  <c:v>2</c:v>
                </c:pt>
                <c:pt idx="14">
                  <c:v>10</c:v>
                </c:pt>
                <c:pt idx="15">
                  <c:v>14</c:v>
                </c:pt>
                <c:pt idx="16">
                  <c:v>17</c:v>
                </c:pt>
                <c:pt idx="17">
                  <c:v>0</c:v>
                </c:pt>
                <c:pt idx="18">
                  <c:v>30</c:v>
                </c:pt>
              </c:numCache>
            </c:numRef>
          </c:val>
          <c:extLst>
            <c:ext xmlns:c16="http://schemas.microsoft.com/office/drawing/2014/chart" uri="{C3380CC4-5D6E-409C-BE32-E72D297353CC}">
              <c16:uniqueId val="{00000002-03B6-4EAC-93A6-F19556143775}"/>
            </c:ext>
          </c:extLst>
        </c:ser>
        <c:dLbls>
          <c:showLegendKey val="0"/>
          <c:showVal val="0"/>
          <c:showCatName val="0"/>
          <c:showSerName val="0"/>
          <c:showPercent val="0"/>
          <c:showBubbleSize val="0"/>
        </c:dLbls>
        <c:gapWidth val="219"/>
        <c:overlap val="-27"/>
        <c:axId val="266022840"/>
        <c:axId val="266023232"/>
      </c:barChart>
      <c:catAx>
        <c:axId val="26602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023232"/>
        <c:crosses val="autoZero"/>
        <c:auto val="1"/>
        <c:lblAlgn val="ctr"/>
        <c:lblOffset val="100"/>
        <c:noMultiLvlLbl val="0"/>
      </c:catAx>
      <c:valAx>
        <c:axId val="266023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022840"/>
        <c:crosses val="autoZero"/>
        <c:crossBetween val="between"/>
      </c:valAx>
      <c:spPr>
        <a:noFill/>
        <a:ln>
          <a:solidFill>
            <a:schemeClr val="accent1"/>
          </a:solidFill>
        </a:ln>
        <a:effectLst/>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80" b="1" i="0" u="none" strike="noStrike" kern="1200" cap="none" spc="20" baseline="0">
                <a:solidFill>
                  <a:schemeClr val="tx1">
                    <a:lumMod val="50000"/>
                    <a:lumOff val="50000"/>
                  </a:schemeClr>
                </a:solidFill>
                <a:latin typeface="+mn-lt"/>
                <a:ea typeface="+mn-ea"/>
                <a:cs typeface="+mn-cs"/>
              </a:defRPr>
            </a:pPr>
            <a:r>
              <a:rPr lang="en-US"/>
              <a:t>Pavement</a:t>
            </a:r>
            <a:r>
              <a:rPr lang="en-US" baseline="0"/>
              <a:t> Condition for Major Roads in November 2023</a:t>
            </a:r>
          </a:p>
          <a:p>
            <a:pPr>
              <a:defRPr/>
            </a:pPr>
            <a:endParaRPr lang="en-US" baseline="0"/>
          </a:p>
        </c:rich>
      </c:tx>
      <c:overlay val="0"/>
      <c:spPr>
        <a:noFill/>
        <a:ln>
          <a:noFill/>
        </a:ln>
        <a:effectLst/>
      </c:spPr>
      <c:txPr>
        <a:bodyPr rot="0" spcFirstLastPara="1" vertOverflow="ellipsis" vert="horz" wrap="square" anchor="ctr" anchorCtr="1"/>
        <a:lstStyle/>
        <a:p>
          <a:pPr>
            <a:defRPr sz="168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dk1">
                      <a:tint val="88500"/>
                      <a:tint val="50000"/>
                      <a:satMod val="300000"/>
                    </a:schemeClr>
                  </a:gs>
                  <a:gs pos="35000">
                    <a:schemeClr val="dk1">
                      <a:tint val="88500"/>
                      <a:tint val="37000"/>
                      <a:satMod val="300000"/>
                    </a:schemeClr>
                  </a:gs>
                  <a:gs pos="100000">
                    <a:schemeClr val="dk1">
                      <a:tint val="88500"/>
                      <a:tint val="15000"/>
                      <a:satMod val="350000"/>
                    </a:schemeClr>
                  </a:gs>
                </a:gsLst>
                <a:lin ang="16200000" scaled="1"/>
              </a:gradFill>
              <a:ln w="9525" cap="flat" cmpd="sng" algn="ctr">
                <a:solidFill>
                  <a:schemeClr val="dk1">
                    <a:tint val="8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9C4-4813-81DE-D6A9657762D0}"/>
              </c:ext>
            </c:extLst>
          </c:dPt>
          <c:dPt>
            <c:idx val="1"/>
            <c:bubble3D val="0"/>
            <c:spPr>
              <a:gradFill rotWithShape="1">
                <a:gsLst>
                  <a:gs pos="0">
                    <a:schemeClr val="dk1">
                      <a:tint val="55000"/>
                      <a:tint val="50000"/>
                      <a:satMod val="300000"/>
                    </a:schemeClr>
                  </a:gs>
                  <a:gs pos="35000">
                    <a:schemeClr val="dk1">
                      <a:tint val="55000"/>
                      <a:tint val="37000"/>
                      <a:satMod val="300000"/>
                    </a:schemeClr>
                  </a:gs>
                  <a:gs pos="100000">
                    <a:schemeClr val="dk1">
                      <a:tint val="55000"/>
                      <a:tint val="15000"/>
                      <a:satMod val="350000"/>
                    </a:schemeClr>
                  </a:gs>
                </a:gsLst>
                <a:lin ang="16200000" scaled="1"/>
              </a:gradFill>
              <a:ln w="9525" cap="flat" cmpd="sng" algn="ctr">
                <a:solidFill>
                  <a:schemeClr val="dk1">
                    <a:tint val="5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9C4-4813-81DE-D6A9657762D0}"/>
              </c:ext>
            </c:extLst>
          </c:dPt>
          <c:dPt>
            <c:idx val="2"/>
            <c:bubble3D val="0"/>
            <c:spPr>
              <a:gradFill rotWithShape="1">
                <a:gsLst>
                  <a:gs pos="0">
                    <a:schemeClr val="dk1">
                      <a:tint val="75000"/>
                      <a:tint val="50000"/>
                      <a:satMod val="300000"/>
                    </a:schemeClr>
                  </a:gs>
                  <a:gs pos="35000">
                    <a:schemeClr val="dk1">
                      <a:tint val="75000"/>
                      <a:tint val="37000"/>
                      <a:satMod val="300000"/>
                    </a:schemeClr>
                  </a:gs>
                  <a:gs pos="100000">
                    <a:schemeClr val="dk1">
                      <a:tint val="75000"/>
                      <a:tint val="15000"/>
                      <a:satMod val="350000"/>
                    </a:schemeClr>
                  </a:gs>
                </a:gsLst>
                <a:lin ang="16200000" scaled="1"/>
              </a:gradFill>
              <a:ln w="9525" cap="flat" cmpd="sng" algn="ctr">
                <a:solidFill>
                  <a:schemeClr val="dk1">
                    <a:tint val="7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9C4-4813-81DE-D6A9657762D0}"/>
              </c:ext>
            </c:extLst>
          </c:dPt>
          <c:dPt>
            <c:idx val="3"/>
            <c:bubble3D val="0"/>
            <c:spPr>
              <a:gradFill rotWithShape="1">
                <a:gsLst>
                  <a:gs pos="0">
                    <a:schemeClr val="dk1">
                      <a:tint val="98500"/>
                      <a:tint val="50000"/>
                      <a:satMod val="300000"/>
                    </a:schemeClr>
                  </a:gs>
                  <a:gs pos="35000">
                    <a:schemeClr val="dk1">
                      <a:tint val="98500"/>
                      <a:tint val="37000"/>
                      <a:satMod val="300000"/>
                    </a:schemeClr>
                  </a:gs>
                  <a:gs pos="100000">
                    <a:schemeClr val="dk1">
                      <a:tint val="98500"/>
                      <a:tint val="15000"/>
                      <a:satMod val="350000"/>
                    </a:schemeClr>
                  </a:gs>
                </a:gsLst>
                <a:lin ang="16200000" scaled="1"/>
              </a:gradFill>
              <a:ln w="9525" cap="flat" cmpd="sng" algn="ctr">
                <a:solidFill>
                  <a:schemeClr val="dk1">
                    <a:tint val="9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9C4-4813-81DE-D6A9657762D0}"/>
              </c:ext>
            </c:extLst>
          </c:dPt>
          <c:dPt>
            <c:idx val="4"/>
            <c:bubble3D val="0"/>
            <c:spPr>
              <a:gradFill rotWithShape="1">
                <a:gsLst>
                  <a:gs pos="0">
                    <a:schemeClr val="dk1">
                      <a:tint val="30000"/>
                      <a:tint val="50000"/>
                      <a:satMod val="300000"/>
                    </a:schemeClr>
                  </a:gs>
                  <a:gs pos="35000">
                    <a:schemeClr val="dk1">
                      <a:tint val="30000"/>
                      <a:tint val="37000"/>
                      <a:satMod val="300000"/>
                    </a:schemeClr>
                  </a:gs>
                  <a:gs pos="100000">
                    <a:schemeClr val="dk1">
                      <a:tint val="30000"/>
                      <a:tint val="15000"/>
                      <a:satMod val="350000"/>
                    </a:schemeClr>
                  </a:gs>
                </a:gsLst>
                <a:lin ang="16200000" scaled="1"/>
              </a:gradFill>
              <a:ln w="9525" cap="flat" cmpd="sng" algn="ctr">
                <a:solidFill>
                  <a:schemeClr val="dk1">
                    <a:tint val="3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9C4-4813-81DE-D6A9657762D0}"/>
              </c:ext>
            </c:extLst>
          </c:dPt>
          <c:dLbls>
            <c:dLbl>
              <c:idx val="4"/>
              <c:layout>
                <c:manualLayout>
                  <c:x val="-0.1918298757805848"/>
                  <c:y val="1.020797799218673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9C4-4813-81DE-D6A9657762D0}"/>
                </c:ext>
              </c:extLst>
            </c:dLbl>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0A-19C4-4813-81DE-D6A9657762D0}"/>
            </c:ext>
          </c:extLst>
        </c:ser>
        <c:ser>
          <c:idx val="1"/>
          <c:order val="1"/>
          <c:dPt>
            <c:idx val="0"/>
            <c:bubble3D val="0"/>
            <c:spPr>
              <a:gradFill rotWithShape="1">
                <a:gsLst>
                  <a:gs pos="0">
                    <a:schemeClr val="dk1">
                      <a:tint val="88500"/>
                      <a:tint val="50000"/>
                      <a:satMod val="300000"/>
                    </a:schemeClr>
                  </a:gs>
                  <a:gs pos="35000">
                    <a:schemeClr val="dk1">
                      <a:tint val="88500"/>
                      <a:tint val="37000"/>
                      <a:satMod val="300000"/>
                    </a:schemeClr>
                  </a:gs>
                  <a:gs pos="100000">
                    <a:schemeClr val="dk1">
                      <a:tint val="88500"/>
                      <a:tint val="15000"/>
                      <a:satMod val="350000"/>
                    </a:schemeClr>
                  </a:gs>
                </a:gsLst>
                <a:lin ang="16200000" scaled="1"/>
              </a:gradFill>
              <a:ln w="9525" cap="flat" cmpd="sng" algn="ctr">
                <a:solidFill>
                  <a:schemeClr val="dk1">
                    <a:tint val="8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C-19C4-4813-81DE-D6A9657762D0}"/>
              </c:ext>
            </c:extLst>
          </c:dPt>
          <c:dPt>
            <c:idx val="1"/>
            <c:bubble3D val="0"/>
            <c:spPr>
              <a:gradFill rotWithShape="1">
                <a:gsLst>
                  <a:gs pos="0">
                    <a:schemeClr val="dk1">
                      <a:tint val="55000"/>
                      <a:tint val="50000"/>
                      <a:satMod val="300000"/>
                    </a:schemeClr>
                  </a:gs>
                  <a:gs pos="35000">
                    <a:schemeClr val="dk1">
                      <a:tint val="55000"/>
                      <a:tint val="37000"/>
                      <a:satMod val="300000"/>
                    </a:schemeClr>
                  </a:gs>
                  <a:gs pos="100000">
                    <a:schemeClr val="dk1">
                      <a:tint val="55000"/>
                      <a:tint val="15000"/>
                      <a:satMod val="350000"/>
                    </a:schemeClr>
                  </a:gs>
                </a:gsLst>
                <a:lin ang="16200000" scaled="1"/>
              </a:gradFill>
              <a:ln w="9525" cap="flat" cmpd="sng" algn="ctr">
                <a:solidFill>
                  <a:schemeClr val="dk1">
                    <a:tint val="5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19C4-4813-81DE-D6A9657762D0}"/>
              </c:ext>
            </c:extLst>
          </c:dPt>
          <c:dPt>
            <c:idx val="2"/>
            <c:bubble3D val="0"/>
            <c:spPr>
              <a:gradFill rotWithShape="1">
                <a:gsLst>
                  <a:gs pos="0">
                    <a:schemeClr val="dk1">
                      <a:tint val="75000"/>
                      <a:tint val="50000"/>
                      <a:satMod val="300000"/>
                    </a:schemeClr>
                  </a:gs>
                  <a:gs pos="35000">
                    <a:schemeClr val="dk1">
                      <a:tint val="75000"/>
                      <a:tint val="37000"/>
                      <a:satMod val="300000"/>
                    </a:schemeClr>
                  </a:gs>
                  <a:gs pos="100000">
                    <a:schemeClr val="dk1">
                      <a:tint val="75000"/>
                      <a:tint val="15000"/>
                      <a:satMod val="350000"/>
                    </a:schemeClr>
                  </a:gs>
                </a:gsLst>
                <a:lin ang="16200000" scaled="1"/>
              </a:gradFill>
              <a:ln w="9525" cap="flat" cmpd="sng" algn="ctr">
                <a:solidFill>
                  <a:schemeClr val="dk1">
                    <a:tint val="75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19C4-4813-81DE-D6A9657762D0}"/>
              </c:ext>
            </c:extLst>
          </c:dPt>
          <c:dPt>
            <c:idx val="3"/>
            <c:bubble3D val="0"/>
            <c:spPr>
              <a:gradFill rotWithShape="1">
                <a:gsLst>
                  <a:gs pos="0">
                    <a:schemeClr val="dk1">
                      <a:tint val="98500"/>
                      <a:tint val="50000"/>
                      <a:satMod val="300000"/>
                    </a:schemeClr>
                  </a:gs>
                  <a:gs pos="35000">
                    <a:schemeClr val="dk1">
                      <a:tint val="98500"/>
                      <a:tint val="37000"/>
                      <a:satMod val="300000"/>
                    </a:schemeClr>
                  </a:gs>
                  <a:gs pos="100000">
                    <a:schemeClr val="dk1">
                      <a:tint val="98500"/>
                      <a:tint val="15000"/>
                      <a:satMod val="350000"/>
                    </a:schemeClr>
                  </a:gs>
                </a:gsLst>
                <a:lin ang="16200000" scaled="1"/>
              </a:gradFill>
              <a:ln w="9525" cap="flat" cmpd="sng" algn="ctr">
                <a:solidFill>
                  <a:schemeClr val="dk1">
                    <a:tint val="985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19C4-4813-81DE-D6A9657762D0}"/>
              </c:ext>
            </c:extLst>
          </c:dPt>
          <c:dPt>
            <c:idx val="4"/>
            <c:bubble3D val="0"/>
            <c:spPr>
              <a:gradFill rotWithShape="1">
                <a:gsLst>
                  <a:gs pos="0">
                    <a:schemeClr val="dk1">
                      <a:tint val="30000"/>
                      <a:tint val="50000"/>
                      <a:satMod val="300000"/>
                    </a:schemeClr>
                  </a:gs>
                  <a:gs pos="35000">
                    <a:schemeClr val="dk1">
                      <a:tint val="30000"/>
                      <a:tint val="37000"/>
                      <a:satMod val="300000"/>
                    </a:schemeClr>
                  </a:gs>
                  <a:gs pos="100000">
                    <a:schemeClr val="dk1">
                      <a:tint val="30000"/>
                      <a:tint val="15000"/>
                      <a:satMod val="350000"/>
                    </a:schemeClr>
                  </a:gs>
                </a:gsLst>
                <a:lin ang="16200000" scaled="1"/>
              </a:gradFill>
              <a:ln w="9525" cap="flat" cmpd="sng" algn="ctr">
                <a:solidFill>
                  <a:schemeClr val="dk1">
                    <a:tint val="3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3-19C4-4813-81DE-D6A9657762D0}"/>
              </c:ext>
            </c:extLst>
          </c:dPt>
          <c:dLbls>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14-19C4-4813-81DE-D6A9657762D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28575" cap="flat" cmpd="sng" algn="ctr">
      <a:solidFill>
        <a:sysClr val="windowText" lastClr="000000"/>
      </a:solidFill>
      <a:round/>
    </a:ln>
    <a:effectLst/>
  </c:spPr>
  <c:txPr>
    <a:bodyPr/>
    <a:lstStyle/>
    <a:p>
      <a:pPr>
        <a:defRPr sz="1400" b="1"/>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Pearl Lake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'Pearl Lake'!$W$6</c:f>
              <c:strCache>
                <c:ptCount val="1"/>
                <c:pt idx="0">
                  <c:v>Roughness 2012</c:v>
                </c:pt>
              </c:strCache>
            </c:strRef>
          </c:tx>
          <c:spPr>
            <a:solidFill>
              <a:srgbClr val="4F81BD"/>
            </a:solidFill>
            <a:ln w="25400">
              <a:noFill/>
            </a:ln>
          </c:spPr>
          <c:invertIfNegative val="0"/>
          <c:val>
            <c:numRef>
              <c:f>'Pearl Lake'!$W$7:$W$25</c:f>
              <c:numCache>
                <c:formatCode>General</c:formatCode>
                <c:ptCount val="19"/>
                <c:pt idx="0">
                  <c:v>20</c:v>
                </c:pt>
                <c:pt idx="1">
                  <c:v>20</c:v>
                </c:pt>
                <c:pt idx="2">
                  <c:v>20</c:v>
                </c:pt>
                <c:pt idx="3">
                  <c:v>0</c:v>
                </c:pt>
                <c:pt idx="4">
                  <c:v>30</c:v>
                </c:pt>
                <c:pt idx="5">
                  <c:v>20</c:v>
                </c:pt>
                <c:pt idx="6">
                  <c:v>20</c:v>
                </c:pt>
                <c:pt idx="7">
                  <c:v>0</c:v>
                </c:pt>
                <c:pt idx="8">
                  <c:v>10</c:v>
                </c:pt>
                <c:pt idx="9">
                  <c:v>10</c:v>
                </c:pt>
                <c:pt idx="10">
                  <c:v>0</c:v>
                </c:pt>
                <c:pt idx="11">
                  <c:v>20</c:v>
                </c:pt>
                <c:pt idx="12">
                  <c:v>20</c:v>
                </c:pt>
                <c:pt idx="13">
                  <c:v>20</c:v>
                </c:pt>
                <c:pt idx="14">
                  <c:v>30</c:v>
                </c:pt>
                <c:pt idx="15">
                  <c:v>20</c:v>
                </c:pt>
                <c:pt idx="16">
                  <c:v>30</c:v>
                </c:pt>
                <c:pt idx="17">
                  <c:v>0</c:v>
                </c:pt>
                <c:pt idx="18">
                  <c:v>20</c:v>
                </c:pt>
              </c:numCache>
            </c:numRef>
          </c:val>
          <c:extLst>
            <c:ext xmlns:c16="http://schemas.microsoft.com/office/drawing/2014/chart" uri="{C3380CC4-5D6E-409C-BE32-E72D297353CC}">
              <c16:uniqueId val="{00000000-EF15-49CC-A8CD-F433D26AC3DB}"/>
            </c:ext>
          </c:extLst>
        </c:ser>
        <c:ser>
          <c:idx val="1"/>
          <c:order val="1"/>
          <c:tx>
            <c:strRef>
              <c:f>'Pearl Lake'!$X$6</c:f>
              <c:strCache>
                <c:ptCount val="1"/>
                <c:pt idx="0">
                  <c:v>Roughness 2018</c:v>
                </c:pt>
              </c:strCache>
            </c:strRef>
          </c:tx>
          <c:spPr>
            <a:solidFill>
              <a:srgbClr val="C0504D"/>
            </a:solidFill>
            <a:ln w="25400">
              <a:noFill/>
            </a:ln>
          </c:spPr>
          <c:invertIfNegative val="0"/>
          <c:val>
            <c:numRef>
              <c:f>'Pearl Lake'!$X$7:$X$25</c:f>
              <c:numCache>
                <c:formatCode>General</c:formatCode>
                <c:ptCount val="19"/>
                <c:pt idx="0">
                  <c:v>25</c:v>
                </c:pt>
                <c:pt idx="1">
                  <c:v>30</c:v>
                </c:pt>
                <c:pt idx="2">
                  <c:v>30</c:v>
                </c:pt>
                <c:pt idx="3">
                  <c:v>50</c:v>
                </c:pt>
                <c:pt idx="4">
                  <c:v>50</c:v>
                </c:pt>
                <c:pt idx="5">
                  <c:v>50</c:v>
                </c:pt>
                <c:pt idx="6">
                  <c:v>25</c:v>
                </c:pt>
                <c:pt idx="7">
                  <c:v>20</c:v>
                </c:pt>
                <c:pt idx="8">
                  <c:v>20</c:v>
                </c:pt>
                <c:pt idx="9">
                  <c:v>20</c:v>
                </c:pt>
                <c:pt idx="10">
                  <c:v>50</c:v>
                </c:pt>
                <c:pt idx="11">
                  <c:v>50</c:v>
                </c:pt>
                <c:pt idx="12">
                  <c:v>50</c:v>
                </c:pt>
                <c:pt idx="13">
                  <c:v>50</c:v>
                </c:pt>
                <c:pt idx="14">
                  <c:v>50</c:v>
                </c:pt>
                <c:pt idx="15">
                  <c:v>50</c:v>
                </c:pt>
                <c:pt idx="16">
                  <c:v>50</c:v>
                </c:pt>
                <c:pt idx="17">
                  <c:v>50</c:v>
                </c:pt>
                <c:pt idx="18">
                  <c:v>25</c:v>
                </c:pt>
              </c:numCache>
            </c:numRef>
          </c:val>
          <c:extLst>
            <c:ext xmlns:c16="http://schemas.microsoft.com/office/drawing/2014/chart" uri="{C3380CC4-5D6E-409C-BE32-E72D297353CC}">
              <c16:uniqueId val="{00000001-EF15-49CC-A8CD-F433D26AC3DB}"/>
            </c:ext>
          </c:extLst>
        </c:ser>
        <c:dLbls>
          <c:showLegendKey val="0"/>
          <c:showVal val="0"/>
          <c:showCatName val="0"/>
          <c:showSerName val="0"/>
          <c:showPercent val="0"/>
          <c:showBubbleSize val="0"/>
        </c:dLbls>
        <c:gapWidth val="219"/>
        <c:overlap val="-27"/>
        <c:axId val="266264080"/>
        <c:axId val="266264472"/>
      </c:barChart>
      <c:catAx>
        <c:axId val="26626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264472"/>
        <c:crosses val="autoZero"/>
        <c:auto val="1"/>
        <c:lblAlgn val="ctr"/>
        <c:lblOffset val="100"/>
        <c:noMultiLvlLbl val="0"/>
      </c:catAx>
      <c:valAx>
        <c:axId val="266264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264080"/>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Pearl Lake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'Pearl Lake'!$Y$6</c:f>
              <c:strCache>
                <c:ptCount val="1"/>
                <c:pt idx="0">
                  <c:v>Condition 2012</c:v>
                </c:pt>
              </c:strCache>
            </c:strRef>
          </c:tx>
          <c:spPr>
            <a:solidFill>
              <a:srgbClr val="4F81BD"/>
            </a:solidFill>
            <a:ln w="25400">
              <a:noFill/>
            </a:ln>
          </c:spPr>
          <c:invertIfNegative val="0"/>
          <c:val>
            <c:numRef>
              <c:f>'Pearl Lake'!$Y$7:$Y$25</c:f>
              <c:numCache>
                <c:formatCode>General</c:formatCode>
                <c:ptCount val="19"/>
                <c:pt idx="0">
                  <c:v>8</c:v>
                </c:pt>
                <c:pt idx="1">
                  <c:v>16</c:v>
                </c:pt>
                <c:pt idx="2">
                  <c:v>26</c:v>
                </c:pt>
                <c:pt idx="3">
                  <c:v>0</c:v>
                </c:pt>
                <c:pt idx="4">
                  <c:v>32</c:v>
                </c:pt>
                <c:pt idx="5">
                  <c:v>18</c:v>
                </c:pt>
                <c:pt idx="6">
                  <c:v>24</c:v>
                </c:pt>
                <c:pt idx="7">
                  <c:v>4</c:v>
                </c:pt>
                <c:pt idx="8">
                  <c:v>8</c:v>
                </c:pt>
                <c:pt idx="9">
                  <c:v>6</c:v>
                </c:pt>
                <c:pt idx="10">
                  <c:v>2</c:v>
                </c:pt>
                <c:pt idx="11">
                  <c:v>20</c:v>
                </c:pt>
                <c:pt idx="12">
                  <c:v>16</c:v>
                </c:pt>
                <c:pt idx="13">
                  <c:v>24</c:v>
                </c:pt>
                <c:pt idx="14">
                  <c:v>38</c:v>
                </c:pt>
                <c:pt idx="15">
                  <c:v>26</c:v>
                </c:pt>
                <c:pt idx="16">
                  <c:v>42</c:v>
                </c:pt>
                <c:pt idx="17">
                  <c:v>0</c:v>
                </c:pt>
                <c:pt idx="18">
                  <c:v>10</c:v>
                </c:pt>
              </c:numCache>
            </c:numRef>
          </c:val>
          <c:extLst>
            <c:ext xmlns:c16="http://schemas.microsoft.com/office/drawing/2014/chart" uri="{C3380CC4-5D6E-409C-BE32-E72D297353CC}">
              <c16:uniqueId val="{00000000-0173-4CA3-93AF-D51099215B25}"/>
            </c:ext>
          </c:extLst>
        </c:ser>
        <c:ser>
          <c:idx val="1"/>
          <c:order val="1"/>
          <c:tx>
            <c:strRef>
              <c:f>'Pearl Lake'!$Z$6</c:f>
              <c:strCache>
                <c:ptCount val="1"/>
                <c:pt idx="0">
                  <c:v>Condition 2018</c:v>
                </c:pt>
              </c:strCache>
            </c:strRef>
          </c:tx>
          <c:spPr>
            <a:solidFill>
              <a:srgbClr val="C0504D"/>
            </a:solidFill>
            <a:ln w="25400">
              <a:noFill/>
            </a:ln>
          </c:spPr>
          <c:invertIfNegative val="0"/>
          <c:val>
            <c:numRef>
              <c:f>'Pearl Lake'!$Z$7:$Z$25</c:f>
              <c:numCache>
                <c:formatCode>General</c:formatCode>
                <c:ptCount val="19"/>
                <c:pt idx="0">
                  <c:v>16</c:v>
                </c:pt>
                <c:pt idx="1">
                  <c:v>12</c:v>
                </c:pt>
                <c:pt idx="2">
                  <c:v>10</c:v>
                </c:pt>
                <c:pt idx="3">
                  <c:v>13</c:v>
                </c:pt>
                <c:pt idx="4">
                  <c:v>20</c:v>
                </c:pt>
                <c:pt idx="5">
                  <c:v>20</c:v>
                </c:pt>
                <c:pt idx="6">
                  <c:v>15</c:v>
                </c:pt>
                <c:pt idx="7">
                  <c:v>10</c:v>
                </c:pt>
                <c:pt idx="8">
                  <c:v>12</c:v>
                </c:pt>
                <c:pt idx="9">
                  <c:v>13</c:v>
                </c:pt>
                <c:pt idx="10">
                  <c:v>16</c:v>
                </c:pt>
                <c:pt idx="11">
                  <c:v>20</c:v>
                </c:pt>
                <c:pt idx="12">
                  <c:v>22</c:v>
                </c:pt>
                <c:pt idx="13">
                  <c:v>24</c:v>
                </c:pt>
                <c:pt idx="14">
                  <c:v>18</c:v>
                </c:pt>
                <c:pt idx="15">
                  <c:v>20</c:v>
                </c:pt>
                <c:pt idx="16">
                  <c:v>20</c:v>
                </c:pt>
                <c:pt idx="17">
                  <c:v>18</c:v>
                </c:pt>
                <c:pt idx="18">
                  <c:v>14</c:v>
                </c:pt>
              </c:numCache>
            </c:numRef>
          </c:val>
          <c:extLst>
            <c:ext xmlns:c16="http://schemas.microsoft.com/office/drawing/2014/chart" uri="{C3380CC4-5D6E-409C-BE32-E72D297353CC}">
              <c16:uniqueId val="{00000001-0173-4CA3-93AF-D51099215B25}"/>
            </c:ext>
          </c:extLst>
        </c:ser>
        <c:dLbls>
          <c:showLegendKey val="0"/>
          <c:showVal val="0"/>
          <c:showCatName val="0"/>
          <c:showSerName val="0"/>
          <c:showPercent val="0"/>
          <c:showBubbleSize val="0"/>
        </c:dLbls>
        <c:gapWidth val="219"/>
        <c:overlap val="-27"/>
        <c:axId val="266265256"/>
        <c:axId val="266265648"/>
      </c:barChart>
      <c:catAx>
        <c:axId val="266265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265648"/>
        <c:crosses val="autoZero"/>
        <c:auto val="1"/>
        <c:lblAlgn val="ctr"/>
        <c:lblOffset val="100"/>
        <c:noMultiLvlLbl val="0"/>
      </c:catAx>
      <c:valAx>
        <c:axId val="26626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265256"/>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Streeter Pond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'St Pond'!$U$6</c:f>
              <c:strCache>
                <c:ptCount val="1"/>
                <c:pt idx="0">
                  <c:v>Roughness 2012</c:v>
                </c:pt>
              </c:strCache>
            </c:strRef>
          </c:tx>
          <c:spPr>
            <a:solidFill>
              <a:srgbClr val="4F81BD"/>
            </a:solidFill>
            <a:ln w="25400">
              <a:noFill/>
            </a:ln>
          </c:spPr>
          <c:invertIfNegative val="0"/>
          <c:val>
            <c:numRef>
              <c:f>'St Pond'!$U$7:$U$30</c:f>
              <c:numCache>
                <c:formatCode>General</c:formatCode>
                <c:ptCount val="24"/>
                <c:pt idx="0">
                  <c:v>0</c:v>
                </c:pt>
                <c:pt idx="1">
                  <c:v>0</c:v>
                </c:pt>
                <c:pt idx="2">
                  <c:v>20</c:v>
                </c:pt>
                <c:pt idx="3">
                  <c:v>0</c:v>
                </c:pt>
                <c:pt idx="4">
                  <c:v>20</c:v>
                </c:pt>
                <c:pt idx="5">
                  <c:v>40</c:v>
                </c:pt>
                <c:pt idx="6">
                  <c:v>0</c:v>
                </c:pt>
                <c:pt idx="7">
                  <c:v>20</c:v>
                </c:pt>
                <c:pt idx="8">
                  <c:v>0</c:v>
                </c:pt>
                <c:pt idx="9">
                  <c:v>10</c:v>
                </c:pt>
                <c:pt idx="10">
                  <c:v>10</c:v>
                </c:pt>
                <c:pt idx="11">
                  <c:v>20</c:v>
                </c:pt>
                <c:pt idx="12">
                  <c:v>0</c:v>
                </c:pt>
                <c:pt idx="13">
                  <c:v>10</c:v>
                </c:pt>
                <c:pt idx="14">
                  <c:v>10</c:v>
                </c:pt>
                <c:pt idx="15">
                  <c:v>0</c:v>
                </c:pt>
                <c:pt idx="16">
                  <c:v>0</c:v>
                </c:pt>
                <c:pt idx="17">
                  <c:v>30</c:v>
                </c:pt>
                <c:pt idx="18">
                  <c:v>50</c:v>
                </c:pt>
                <c:pt idx="19">
                  <c:v>50</c:v>
                </c:pt>
                <c:pt idx="20">
                  <c:v>20</c:v>
                </c:pt>
                <c:pt idx="21">
                  <c:v>40</c:v>
                </c:pt>
                <c:pt idx="22">
                  <c:v>30</c:v>
                </c:pt>
                <c:pt idx="23">
                  <c:v>30</c:v>
                </c:pt>
              </c:numCache>
            </c:numRef>
          </c:val>
          <c:extLst>
            <c:ext xmlns:c16="http://schemas.microsoft.com/office/drawing/2014/chart" uri="{C3380CC4-5D6E-409C-BE32-E72D297353CC}">
              <c16:uniqueId val="{00000000-49C6-4496-82E0-2747EF73D8F6}"/>
            </c:ext>
          </c:extLst>
        </c:ser>
        <c:ser>
          <c:idx val="1"/>
          <c:order val="1"/>
          <c:tx>
            <c:strRef>
              <c:f>'St Pond'!$V$6</c:f>
              <c:strCache>
                <c:ptCount val="1"/>
                <c:pt idx="0">
                  <c:v>Roughness 2018</c:v>
                </c:pt>
              </c:strCache>
            </c:strRef>
          </c:tx>
          <c:spPr>
            <a:solidFill>
              <a:srgbClr val="C0504D"/>
            </a:solidFill>
            <a:ln w="25400">
              <a:noFill/>
            </a:ln>
          </c:spPr>
          <c:invertIfNegative val="0"/>
          <c:val>
            <c:numRef>
              <c:f>'St Pond'!$V$7:$V$30</c:f>
              <c:numCache>
                <c:formatCode>General</c:formatCode>
                <c:ptCount val="24"/>
                <c:pt idx="0">
                  <c:v>10</c:v>
                </c:pt>
                <c:pt idx="1">
                  <c:v>10</c:v>
                </c:pt>
                <c:pt idx="2">
                  <c:v>15</c:v>
                </c:pt>
                <c:pt idx="3">
                  <c:v>10</c:v>
                </c:pt>
                <c:pt idx="4">
                  <c:v>15</c:v>
                </c:pt>
                <c:pt idx="5">
                  <c:v>20</c:v>
                </c:pt>
                <c:pt idx="6">
                  <c:v>10</c:v>
                </c:pt>
                <c:pt idx="7">
                  <c:v>10</c:v>
                </c:pt>
                <c:pt idx="8">
                  <c:v>15</c:v>
                </c:pt>
                <c:pt idx="9">
                  <c:v>5</c:v>
                </c:pt>
                <c:pt idx="10">
                  <c:v>5</c:v>
                </c:pt>
                <c:pt idx="11">
                  <c:v>0</c:v>
                </c:pt>
                <c:pt idx="12">
                  <c:v>5</c:v>
                </c:pt>
                <c:pt idx="13">
                  <c:v>5</c:v>
                </c:pt>
                <c:pt idx="14">
                  <c:v>50</c:v>
                </c:pt>
                <c:pt idx="15">
                  <c:v>5</c:v>
                </c:pt>
                <c:pt idx="16">
                  <c:v>5</c:v>
                </c:pt>
                <c:pt idx="17">
                  <c:v>5</c:v>
                </c:pt>
                <c:pt idx="18">
                  <c:v>10</c:v>
                </c:pt>
                <c:pt idx="19">
                  <c:v>15</c:v>
                </c:pt>
                <c:pt idx="20">
                  <c:v>5</c:v>
                </c:pt>
                <c:pt idx="21">
                  <c:v>10</c:v>
                </c:pt>
                <c:pt idx="22">
                  <c:v>10</c:v>
                </c:pt>
                <c:pt idx="23">
                  <c:v>10</c:v>
                </c:pt>
              </c:numCache>
            </c:numRef>
          </c:val>
          <c:extLst>
            <c:ext xmlns:c16="http://schemas.microsoft.com/office/drawing/2014/chart" uri="{C3380CC4-5D6E-409C-BE32-E72D297353CC}">
              <c16:uniqueId val="{00000001-49C6-4496-82E0-2747EF73D8F6}"/>
            </c:ext>
          </c:extLst>
        </c:ser>
        <c:dLbls>
          <c:showLegendKey val="0"/>
          <c:showVal val="0"/>
          <c:showCatName val="0"/>
          <c:showSerName val="0"/>
          <c:showPercent val="0"/>
          <c:showBubbleSize val="0"/>
        </c:dLbls>
        <c:gapWidth val="219"/>
        <c:overlap val="-27"/>
        <c:axId val="266267216"/>
        <c:axId val="266424192"/>
      </c:barChart>
      <c:catAx>
        <c:axId val="26626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424192"/>
        <c:crosses val="autoZero"/>
        <c:auto val="1"/>
        <c:lblAlgn val="ctr"/>
        <c:lblOffset val="100"/>
        <c:noMultiLvlLbl val="0"/>
      </c:catAx>
      <c:valAx>
        <c:axId val="266424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267216"/>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Streeter Pond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'St Pond'!$W$6</c:f>
              <c:strCache>
                <c:ptCount val="1"/>
                <c:pt idx="0">
                  <c:v>Condition 2012</c:v>
                </c:pt>
              </c:strCache>
            </c:strRef>
          </c:tx>
          <c:spPr>
            <a:solidFill>
              <a:srgbClr val="4F81BD"/>
            </a:solidFill>
            <a:ln w="25400">
              <a:noFill/>
            </a:ln>
          </c:spPr>
          <c:invertIfNegative val="0"/>
          <c:val>
            <c:numRef>
              <c:f>'St Pond'!$W$7:$W$30</c:f>
              <c:numCache>
                <c:formatCode>General</c:formatCode>
                <c:ptCount val="24"/>
                <c:pt idx="0">
                  <c:v>4</c:v>
                </c:pt>
                <c:pt idx="1">
                  <c:v>4</c:v>
                </c:pt>
                <c:pt idx="2">
                  <c:v>8</c:v>
                </c:pt>
                <c:pt idx="3">
                  <c:v>2</c:v>
                </c:pt>
                <c:pt idx="4">
                  <c:v>10</c:v>
                </c:pt>
                <c:pt idx="5">
                  <c:v>18</c:v>
                </c:pt>
                <c:pt idx="6">
                  <c:v>2</c:v>
                </c:pt>
                <c:pt idx="7">
                  <c:v>18</c:v>
                </c:pt>
                <c:pt idx="8">
                  <c:v>10</c:v>
                </c:pt>
                <c:pt idx="9">
                  <c:v>8</c:v>
                </c:pt>
                <c:pt idx="10">
                  <c:v>6</c:v>
                </c:pt>
                <c:pt idx="11">
                  <c:v>14</c:v>
                </c:pt>
                <c:pt idx="12">
                  <c:v>6</c:v>
                </c:pt>
                <c:pt idx="13">
                  <c:v>12</c:v>
                </c:pt>
                <c:pt idx="14">
                  <c:v>6</c:v>
                </c:pt>
                <c:pt idx="15">
                  <c:v>2</c:v>
                </c:pt>
                <c:pt idx="16">
                  <c:v>4</c:v>
                </c:pt>
                <c:pt idx="17">
                  <c:v>10</c:v>
                </c:pt>
                <c:pt idx="18">
                  <c:v>34</c:v>
                </c:pt>
                <c:pt idx="19">
                  <c:v>26</c:v>
                </c:pt>
                <c:pt idx="20">
                  <c:v>8</c:v>
                </c:pt>
                <c:pt idx="21">
                  <c:v>16</c:v>
                </c:pt>
                <c:pt idx="22">
                  <c:v>24</c:v>
                </c:pt>
                <c:pt idx="23">
                  <c:v>12</c:v>
                </c:pt>
              </c:numCache>
            </c:numRef>
          </c:val>
          <c:extLst>
            <c:ext xmlns:c16="http://schemas.microsoft.com/office/drawing/2014/chart" uri="{C3380CC4-5D6E-409C-BE32-E72D297353CC}">
              <c16:uniqueId val="{00000000-B33C-43B2-8CDE-D94F19F765D4}"/>
            </c:ext>
          </c:extLst>
        </c:ser>
        <c:ser>
          <c:idx val="1"/>
          <c:order val="1"/>
          <c:tx>
            <c:strRef>
              <c:f>'St Pond'!$X$6</c:f>
              <c:strCache>
                <c:ptCount val="1"/>
                <c:pt idx="0">
                  <c:v>Condition 2018</c:v>
                </c:pt>
              </c:strCache>
            </c:strRef>
          </c:tx>
          <c:spPr>
            <a:solidFill>
              <a:srgbClr val="C0504D"/>
            </a:solidFill>
            <a:ln w="25400">
              <a:noFill/>
            </a:ln>
          </c:spPr>
          <c:invertIfNegative val="0"/>
          <c:val>
            <c:numRef>
              <c:f>'St Pond'!$X$7:$X$30</c:f>
              <c:numCache>
                <c:formatCode>General</c:formatCode>
                <c:ptCount val="24"/>
                <c:pt idx="0">
                  <c:v>4</c:v>
                </c:pt>
                <c:pt idx="1">
                  <c:v>10</c:v>
                </c:pt>
                <c:pt idx="2">
                  <c:v>6</c:v>
                </c:pt>
                <c:pt idx="3">
                  <c:v>8</c:v>
                </c:pt>
                <c:pt idx="4">
                  <c:v>8</c:v>
                </c:pt>
                <c:pt idx="5">
                  <c:v>13</c:v>
                </c:pt>
                <c:pt idx="6">
                  <c:v>8</c:v>
                </c:pt>
                <c:pt idx="7">
                  <c:v>4</c:v>
                </c:pt>
                <c:pt idx="8">
                  <c:v>4</c:v>
                </c:pt>
                <c:pt idx="9">
                  <c:v>6</c:v>
                </c:pt>
                <c:pt idx="10">
                  <c:v>6</c:v>
                </c:pt>
                <c:pt idx="11">
                  <c:v>1</c:v>
                </c:pt>
                <c:pt idx="12">
                  <c:v>3</c:v>
                </c:pt>
                <c:pt idx="13">
                  <c:v>4</c:v>
                </c:pt>
                <c:pt idx="14">
                  <c:v>5</c:v>
                </c:pt>
                <c:pt idx="15">
                  <c:v>7</c:v>
                </c:pt>
                <c:pt idx="16">
                  <c:v>5</c:v>
                </c:pt>
                <c:pt idx="17">
                  <c:v>6</c:v>
                </c:pt>
                <c:pt idx="18">
                  <c:v>5</c:v>
                </c:pt>
                <c:pt idx="19">
                  <c:v>13</c:v>
                </c:pt>
                <c:pt idx="20">
                  <c:v>2</c:v>
                </c:pt>
                <c:pt idx="21">
                  <c:v>3</c:v>
                </c:pt>
                <c:pt idx="22">
                  <c:v>0</c:v>
                </c:pt>
                <c:pt idx="23">
                  <c:v>3</c:v>
                </c:pt>
              </c:numCache>
            </c:numRef>
          </c:val>
          <c:extLst>
            <c:ext xmlns:c16="http://schemas.microsoft.com/office/drawing/2014/chart" uri="{C3380CC4-5D6E-409C-BE32-E72D297353CC}">
              <c16:uniqueId val="{00000001-B33C-43B2-8CDE-D94F19F765D4}"/>
            </c:ext>
          </c:extLst>
        </c:ser>
        <c:dLbls>
          <c:showLegendKey val="0"/>
          <c:showVal val="0"/>
          <c:showCatName val="0"/>
          <c:showSerName val="0"/>
          <c:showPercent val="0"/>
          <c:showBubbleSize val="0"/>
        </c:dLbls>
        <c:gapWidth val="219"/>
        <c:overlap val="-27"/>
        <c:axId val="266424976"/>
        <c:axId val="266425368"/>
      </c:barChart>
      <c:catAx>
        <c:axId val="26642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6425368"/>
        <c:crosses val="autoZero"/>
        <c:auto val="1"/>
        <c:lblAlgn val="ctr"/>
        <c:lblOffset val="100"/>
        <c:noMultiLvlLbl val="0"/>
      </c:catAx>
      <c:valAx>
        <c:axId val="266425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66424976"/>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Road Roughness</a:t>
            </a:r>
          </a:p>
        </c:rich>
      </c:tx>
      <c:layout>
        <c:manualLayout>
          <c:xMode val="edge"/>
          <c:yMode val="edge"/>
          <c:x val="0.37468361009329276"/>
          <c:y val="3.7037037037037035E-2"/>
        </c:manualLayout>
      </c:layout>
      <c:overlay val="0"/>
      <c:spPr>
        <a:noFill/>
        <a:ln w="25400">
          <a:noFill/>
        </a:ln>
      </c:spPr>
    </c:title>
    <c:autoTitleDeleted val="0"/>
    <c:plotArea>
      <c:layout>
        <c:manualLayout>
          <c:layoutTarget val="inner"/>
          <c:xMode val="edge"/>
          <c:yMode val="edge"/>
          <c:x val="0.11898734177215189"/>
          <c:y val="0.21212190959697763"/>
          <c:w val="0.52151898734177216"/>
          <c:h val="0.69360497423773648"/>
        </c:manualLayout>
      </c:layout>
      <c:pieChart>
        <c:varyColors val="1"/>
        <c:ser>
          <c:idx val="3"/>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1A68-4AE7-99CE-164E4DE1E943}"/>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03-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6-1A68-4AE7-99CE-164E4DE1E943}"/>
            </c:ext>
          </c:extLst>
        </c:ser>
        <c:ser>
          <c:idx val="4"/>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8-1A68-4AE7-99CE-164E4DE1E943}"/>
              </c:ext>
            </c:extLst>
          </c:dPt>
          <c:dPt>
            <c:idx val="1"/>
            <c:bubble3D val="0"/>
            <c:extLst>
              <c:ext xmlns:c16="http://schemas.microsoft.com/office/drawing/2014/chart" uri="{C3380CC4-5D6E-409C-BE32-E72D297353CC}">
                <c16:uniqueId val="{00000009-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B-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C-1A68-4AE7-99CE-164E4DE1E943}"/>
            </c:ext>
          </c:extLst>
        </c:ser>
        <c:ser>
          <c:idx val="5"/>
          <c:order val="2"/>
          <c:dPt>
            <c:idx val="0"/>
            <c:bubble3D val="0"/>
            <c:extLst>
              <c:ext xmlns:c16="http://schemas.microsoft.com/office/drawing/2014/chart" uri="{C3380CC4-5D6E-409C-BE32-E72D297353CC}">
                <c16:uniqueId val="{0000000D-1A68-4AE7-99CE-164E4DE1E943}"/>
              </c:ext>
            </c:extLst>
          </c:dPt>
          <c:dPt>
            <c:idx val="1"/>
            <c:bubble3D val="0"/>
            <c:extLst>
              <c:ext xmlns:c16="http://schemas.microsoft.com/office/drawing/2014/chart" uri="{C3380CC4-5D6E-409C-BE32-E72D297353CC}">
                <c16:uniqueId val="{0000000E-1A68-4AE7-99CE-164E4DE1E943}"/>
              </c:ext>
            </c:extLst>
          </c:dPt>
          <c:dPt>
            <c:idx val="2"/>
            <c:bubble3D val="0"/>
            <c:extLst>
              <c:ext xmlns:c16="http://schemas.microsoft.com/office/drawing/2014/chart" uri="{C3380CC4-5D6E-409C-BE32-E72D297353CC}">
                <c16:uniqueId val="{0000000F-1A68-4AE7-99CE-164E4DE1E943}"/>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10-1A68-4AE7-99CE-164E4DE1E943}"/>
            </c:ext>
          </c:extLst>
        </c:ser>
        <c:ser>
          <c:idx val="6"/>
          <c:order val="3"/>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12-1A68-4AE7-99CE-164E4DE1E943}"/>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14-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6-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17-1A68-4AE7-99CE-164E4DE1E943}"/>
            </c:ext>
          </c:extLst>
        </c:ser>
        <c:ser>
          <c:idx val="7"/>
          <c:order val="4"/>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9-1A68-4AE7-99CE-164E4DE1E943}"/>
              </c:ext>
            </c:extLst>
          </c:dPt>
          <c:dPt>
            <c:idx val="1"/>
            <c:bubble3D val="0"/>
            <c:extLst>
              <c:ext xmlns:c16="http://schemas.microsoft.com/office/drawing/2014/chart" uri="{C3380CC4-5D6E-409C-BE32-E72D297353CC}">
                <c16:uniqueId val="{0000001A-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C-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1D-1A68-4AE7-99CE-164E4DE1E943}"/>
            </c:ext>
          </c:extLst>
        </c:ser>
        <c:ser>
          <c:idx val="8"/>
          <c:order val="5"/>
          <c:dPt>
            <c:idx val="0"/>
            <c:bubble3D val="0"/>
            <c:extLst>
              <c:ext xmlns:c16="http://schemas.microsoft.com/office/drawing/2014/chart" uri="{C3380CC4-5D6E-409C-BE32-E72D297353CC}">
                <c16:uniqueId val="{0000001E-1A68-4AE7-99CE-164E4DE1E943}"/>
              </c:ext>
            </c:extLst>
          </c:dPt>
          <c:dPt>
            <c:idx val="1"/>
            <c:bubble3D val="0"/>
            <c:extLst>
              <c:ext xmlns:c16="http://schemas.microsoft.com/office/drawing/2014/chart" uri="{C3380CC4-5D6E-409C-BE32-E72D297353CC}">
                <c16:uniqueId val="{0000001F-1A68-4AE7-99CE-164E4DE1E943}"/>
              </c:ext>
            </c:extLst>
          </c:dPt>
          <c:dPt>
            <c:idx val="2"/>
            <c:bubble3D val="0"/>
            <c:extLst>
              <c:ext xmlns:c16="http://schemas.microsoft.com/office/drawing/2014/chart" uri="{C3380CC4-5D6E-409C-BE32-E72D297353CC}">
                <c16:uniqueId val="{00000020-1A68-4AE7-99CE-164E4DE1E943}"/>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21-1A68-4AE7-99CE-164E4DE1E943}"/>
            </c:ext>
          </c:extLst>
        </c:ser>
        <c:ser>
          <c:idx val="9"/>
          <c:order val="6"/>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23-1A68-4AE7-99CE-164E4DE1E943}"/>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25-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7-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28-1A68-4AE7-99CE-164E4DE1E943}"/>
            </c:ext>
          </c:extLst>
        </c:ser>
        <c:ser>
          <c:idx val="10"/>
          <c:order val="7"/>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A-1A68-4AE7-99CE-164E4DE1E943}"/>
              </c:ext>
            </c:extLst>
          </c:dPt>
          <c:dPt>
            <c:idx val="1"/>
            <c:bubble3D val="0"/>
            <c:extLst>
              <c:ext xmlns:c16="http://schemas.microsoft.com/office/drawing/2014/chart" uri="{C3380CC4-5D6E-409C-BE32-E72D297353CC}">
                <c16:uniqueId val="{0000002B-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D-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2E-1A68-4AE7-99CE-164E4DE1E943}"/>
            </c:ext>
          </c:extLst>
        </c:ser>
        <c:ser>
          <c:idx val="11"/>
          <c:order val="8"/>
          <c:dPt>
            <c:idx val="0"/>
            <c:bubble3D val="0"/>
            <c:extLst>
              <c:ext xmlns:c16="http://schemas.microsoft.com/office/drawing/2014/chart" uri="{C3380CC4-5D6E-409C-BE32-E72D297353CC}">
                <c16:uniqueId val="{0000002F-1A68-4AE7-99CE-164E4DE1E943}"/>
              </c:ext>
            </c:extLst>
          </c:dPt>
          <c:dPt>
            <c:idx val="1"/>
            <c:bubble3D val="0"/>
            <c:extLst>
              <c:ext xmlns:c16="http://schemas.microsoft.com/office/drawing/2014/chart" uri="{C3380CC4-5D6E-409C-BE32-E72D297353CC}">
                <c16:uniqueId val="{00000030-1A68-4AE7-99CE-164E4DE1E943}"/>
              </c:ext>
            </c:extLst>
          </c:dPt>
          <c:dPt>
            <c:idx val="2"/>
            <c:bubble3D val="0"/>
            <c:extLst>
              <c:ext xmlns:c16="http://schemas.microsoft.com/office/drawing/2014/chart" uri="{C3380CC4-5D6E-409C-BE32-E72D297353CC}">
                <c16:uniqueId val="{00000031-1A68-4AE7-99CE-164E4DE1E943}"/>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32-1A68-4AE7-99CE-164E4DE1E943}"/>
            </c:ext>
          </c:extLst>
        </c:ser>
        <c:ser>
          <c:idx val="0"/>
          <c:order val="9"/>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34-1A68-4AE7-99CE-164E4DE1E943}"/>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36-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38-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39-1A68-4AE7-99CE-164E4DE1E943}"/>
            </c:ext>
          </c:extLst>
        </c:ser>
        <c:ser>
          <c:idx val="1"/>
          <c:order val="10"/>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3B-1A68-4AE7-99CE-164E4DE1E943}"/>
              </c:ext>
            </c:extLst>
          </c:dPt>
          <c:dPt>
            <c:idx val="1"/>
            <c:bubble3D val="0"/>
            <c:extLst>
              <c:ext xmlns:c16="http://schemas.microsoft.com/office/drawing/2014/chart" uri="{C3380CC4-5D6E-409C-BE32-E72D297353CC}">
                <c16:uniqueId val="{0000003C-1A68-4AE7-99CE-164E4DE1E9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3E-1A68-4AE7-99CE-164E4DE1E943}"/>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3F-1A68-4AE7-99CE-164E4DE1E943}"/>
            </c:ext>
          </c:extLst>
        </c:ser>
        <c:ser>
          <c:idx val="2"/>
          <c:order val="11"/>
          <c:dPt>
            <c:idx val="0"/>
            <c:bubble3D val="0"/>
            <c:extLst>
              <c:ext xmlns:c16="http://schemas.microsoft.com/office/drawing/2014/chart" uri="{C3380CC4-5D6E-409C-BE32-E72D297353CC}">
                <c16:uniqueId val="{00000040-1A68-4AE7-99CE-164E4DE1E943}"/>
              </c:ext>
            </c:extLst>
          </c:dPt>
          <c:dPt>
            <c:idx val="1"/>
            <c:bubble3D val="0"/>
            <c:extLst>
              <c:ext xmlns:c16="http://schemas.microsoft.com/office/drawing/2014/chart" uri="{C3380CC4-5D6E-409C-BE32-E72D297353CC}">
                <c16:uniqueId val="{00000041-1A68-4AE7-99CE-164E4DE1E943}"/>
              </c:ext>
            </c:extLst>
          </c:dPt>
          <c:dPt>
            <c:idx val="2"/>
            <c:bubble3D val="0"/>
            <c:extLst>
              <c:ext xmlns:c16="http://schemas.microsoft.com/office/drawing/2014/chart" uri="{C3380CC4-5D6E-409C-BE32-E72D297353CC}">
                <c16:uniqueId val="{00000042-1A68-4AE7-99CE-164E4DE1E943}"/>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43-1A68-4AE7-99CE-164E4DE1E94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518988591772563"/>
          <c:y val="0.46128087524412986"/>
          <c:w val="0.20469816272965879"/>
          <c:h val="0.19034014687557999"/>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a:t>Road Condition</a:t>
            </a:r>
          </a:p>
        </c:rich>
      </c:tx>
      <c:layout>
        <c:manualLayout>
          <c:xMode val="edge"/>
          <c:yMode val="edge"/>
          <c:x val="0.38235303556487754"/>
          <c:y val="3.7162162162162164E-2"/>
        </c:manualLayout>
      </c:layout>
      <c:overlay val="0"/>
      <c:spPr>
        <a:noFill/>
        <a:ln w="25400">
          <a:noFill/>
        </a:ln>
      </c:spPr>
    </c:title>
    <c:autoTitleDeleted val="0"/>
    <c:plotArea>
      <c:layout>
        <c:manualLayout>
          <c:layoutTarget val="inner"/>
          <c:xMode val="edge"/>
          <c:yMode val="edge"/>
          <c:x val="0.20588235294117646"/>
          <c:y val="0.21621621621621628"/>
          <c:w val="0.42857142857142855"/>
          <c:h val="0.68918918918918914"/>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C8B6-4D86-B512-B6F2BE8ACEA0}"/>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03-C8B6-4D86-B512-B6F2BE8ACEA0}"/>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C8B6-4D86-B512-B6F2BE8ACEA0}"/>
              </c:ext>
            </c:extLst>
          </c:dPt>
          <c:dPt>
            <c:idx val="3"/>
            <c:bubble3D val="0"/>
            <c:spPr>
              <a:solidFill>
                <a:srgbClr val="FFCC00"/>
              </a:solidFill>
              <a:ln w="12700">
                <a:solidFill>
                  <a:srgbClr val="000000"/>
                </a:solidFill>
                <a:prstDash val="solid"/>
              </a:ln>
            </c:spPr>
            <c:extLst>
              <c:ext xmlns:c16="http://schemas.microsoft.com/office/drawing/2014/chart" uri="{C3380CC4-5D6E-409C-BE32-E72D297353CC}">
                <c16:uniqueId val="{00000007-C8B6-4D86-B512-B6F2BE8ACEA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C8B6-4D86-B512-B6F2BE8ACEA0}"/>
              </c:ext>
            </c:extLst>
          </c:dPt>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0A-C8B6-4D86-B512-B6F2BE8ACEA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C8B6-4D86-B512-B6F2BE8ACEA0}"/>
              </c:ext>
            </c:extLst>
          </c:dPt>
          <c:dPt>
            <c:idx val="1"/>
            <c:bubble3D val="0"/>
            <c:extLst>
              <c:ext xmlns:c16="http://schemas.microsoft.com/office/drawing/2014/chart" uri="{C3380CC4-5D6E-409C-BE32-E72D297353CC}">
                <c16:uniqueId val="{0000000D-C8B6-4D86-B512-B6F2BE8ACEA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C8B6-4D86-B512-B6F2BE8ACEA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C8B6-4D86-B512-B6F2BE8ACEA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C8B6-4D86-B512-B6F2BE8ACEA0}"/>
              </c:ext>
            </c:extLst>
          </c:dPt>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14-C8B6-4D86-B512-B6F2BE8ACEA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3193274421483332"/>
          <c:y val="0.39189189189189189"/>
          <c:w val="0.15126041559215575"/>
          <c:h val="0.34121621621621623"/>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Road Roughness</a:t>
            </a:r>
          </a:p>
        </c:rich>
      </c:tx>
      <c:layout>
        <c:manualLayout>
          <c:xMode val="edge"/>
          <c:yMode val="edge"/>
          <c:x val="0.37468361009329276"/>
          <c:y val="3.7037037037037035E-2"/>
        </c:manualLayout>
      </c:layout>
      <c:overlay val="0"/>
      <c:spPr>
        <a:noFill/>
        <a:ln w="25400">
          <a:noFill/>
        </a:ln>
      </c:spPr>
    </c:title>
    <c:autoTitleDeleted val="0"/>
    <c:plotArea>
      <c:layout>
        <c:manualLayout>
          <c:layoutTarget val="inner"/>
          <c:xMode val="edge"/>
          <c:yMode val="edge"/>
          <c:x val="0.11898734177215189"/>
          <c:y val="0.21212190959697763"/>
          <c:w val="0.52151898734177216"/>
          <c:h val="0.69360497423773648"/>
        </c:manualLayout>
      </c:layout>
      <c:pieChart>
        <c:varyColors val="1"/>
        <c:ser>
          <c:idx val="3"/>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7134-4865-855D-C5BDFFEF5E4E}"/>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03-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6-7134-4865-855D-C5BDFFEF5E4E}"/>
            </c:ext>
          </c:extLst>
        </c:ser>
        <c:ser>
          <c:idx val="4"/>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8-7134-4865-855D-C5BDFFEF5E4E}"/>
              </c:ext>
            </c:extLst>
          </c:dPt>
          <c:dPt>
            <c:idx val="1"/>
            <c:bubble3D val="0"/>
            <c:extLst>
              <c:ext xmlns:c16="http://schemas.microsoft.com/office/drawing/2014/chart" uri="{C3380CC4-5D6E-409C-BE32-E72D297353CC}">
                <c16:uniqueId val="{00000009-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B-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0C-7134-4865-855D-C5BDFFEF5E4E}"/>
            </c:ext>
          </c:extLst>
        </c:ser>
        <c:ser>
          <c:idx val="5"/>
          <c:order val="2"/>
          <c:dPt>
            <c:idx val="0"/>
            <c:bubble3D val="0"/>
            <c:extLst>
              <c:ext xmlns:c16="http://schemas.microsoft.com/office/drawing/2014/chart" uri="{C3380CC4-5D6E-409C-BE32-E72D297353CC}">
                <c16:uniqueId val="{0000000D-7134-4865-855D-C5BDFFEF5E4E}"/>
              </c:ext>
            </c:extLst>
          </c:dPt>
          <c:dPt>
            <c:idx val="1"/>
            <c:bubble3D val="0"/>
            <c:extLst>
              <c:ext xmlns:c16="http://schemas.microsoft.com/office/drawing/2014/chart" uri="{C3380CC4-5D6E-409C-BE32-E72D297353CC}">
                <c16:uniqueId val="{0000000E-7134-4865-855D-C5BDFFEF5E4E}"/>
              </c:ext>
            </c:extLst>
          </c:dPt>
          <c:dPt>
            <c:idx val="2"/>
            <c:bubble3D val="0"/>
            <c:extLst>
              <c:ext xmlns:c16="http://schemas.microsoft.com/office/drawing/2014/chart" uri="{C3380CC4-5D6E-409C-BE32-E72D297353CC}">
                <c16:uniqueId val="{0000000F-7134-4865-855D-C5BDFFEF5E4E}"/>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10-7134-4865-855D-C5BDFFEF5E4E}"/>
            </c:ext>
          </c:extLst>
        </c:ser>
        <c:ser>
          <c:idx val="6"/>
          <c:order val="3"/>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12-7134-4865-855D-C5BDFFEF5E4E}"/>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14-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6-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17-7134-4865-855D-C5BDFFEF5E4E}"/>
            </c:ext>
          </c:extLst>
        </c:ser>
        <c:ser>
          <c:idx val="7"/>
          <c:order val="4"/>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9-7134-4865-855D-C5BDFFEF5E4E}"/>
              </c:ext>
            </c:extLst>
          </c:dPt>
          <c:dPt>
            <c:idx val="1"/>
            <c:bubble3D val="0"/>
            <c:extLst>
              <c:ext xmlns:c16="http://schemas.microsoft.com/office/drawing/2014/chart" uri="{C3380CC4-5D6E-409C-BE32-E72D297353CC}">
                <c16:uniqueId val="{0000001A-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C-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1D-7134-4865-855D-C5BDFFEF5E4E}"/>
            </c:ext>
          </c:extLst>
        </c:ser>
        <c:ser>
          <c:idx val="8"/>
          <c:order val="5"/>
          <c:dPt>
            <c:idx val="0"/>
            <c:bubble3D val="0"/>
            <c:extLst>
              <c:ext xmlns:c16="http://schemas.microsoft.com/office/drawing/2014/chart" uri="{C3380CC4-5D6E-409C-BE32-E72D297353CC}">
                <c16:uniqueId val="{0000001E-7134-4865-855D-C5BDFFEF5E4E}"/>
              </c:ext>
            </c:extLst>
          </c:dPt>
          <c:dPt>
            <c:idx val="1"/>
            <c:bubble3D val="0"/>
            <c:extLst>
              <c:ext xmlns:c16="http://schemas.microsoft.com/office/drawing/2014/chart" uri="{C3380CC4-5D6E-409C-BE32-E72D297353CC}">
                <c16:uniqueId val="{0000001F-7134-4865-855D-C5BDFFEF5E4E}"/>
              </c:ext>
            </c:extLst>
          </c:dPt>
          <c:dPt>
            <c:idx val="2"/>
            <c:bubble3D val="0"/>
            <c:extLst>
              <c:ext xmlns:c16="http://schemas.microsoft.com/office/drawing/2014/chart" uri="{C3380CC4-5D6E-409C-BE32-E72D297353CC}">
                <c16:uniqueId val="{00000020-7134-4865-855D-C5BDFFEF5E4E}"/>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21-7134-4865-855D-C5BDFFEF5E4E}"/>
            </c:ext>
          </c:extLst>
        </c:ser>
        <c:ser>
          <c:idx val="9"/>
          <c:order val="6"/>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23-7134-4865-855D-C5BDFFEF5E4E}"/>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25-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7-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28-7134-4865-855D-C5BDFFEF5E4E}"/>
            </c:ext>
          </c:extLst>
        </c:ser>
        <c:ser>
          <c:idx val="10"/>
          <c:order val="7"/>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A-7134-4865-855D-C5BDFFEF5E4E}"/>
              </c:ext>
            </c:extLst>
          </c:dPt>
          <c:dPt>
            <c:idx val="1"/>
            <c:bubble3D val="0"/>
            <c:extLst>
              <c:ext xmlns:c16="http://schemas.microsoft.com/office/drawing/2014/chart" uri="{C3380CC4-5D6E-409C-BE32-E72D297353CC}">
                <c16:uniqueId val="{0000002B-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D-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2E-7134-4865-855D-C5BDFFEF5E4E}"/>
            </c:ext>
          </c:extLst>
        </c:ser>
        <c:ser>
          <c:idx val="11"/>
          <c:order val="8"/>
          <c:dPt>
            <c:idx val="0"/>
            <c:bubble3D val="0"/>
            <c:extLst>
              <c:ext xmlns:c16="http://schemas.microsoft.com/office/drawing/2014/chart" uri="{C3380CC4-5D6E-409C-BE32-E72D297353CC}">
                <c16:uniqueId val="{0000002F-7134-4865-855D-C5BDFFEF5E4E}"/>
              </c:ext>
            </c:extLst>
          </c:dPt>
          <c:dPt>
            <c:idx val="1"/>
            <c:bubble3D val="0"/>
            <c:extLst>
              <c:ext xmlns:c16="http://schemas.microsoft.com/office/drawing/2014/chart" uri="{C3380CC4-5D6E-409C-BE32-E72D297353CC}">
                <c16:uniqueId val="{00000030-7134-4865-855D-C5BDFFEF5E4E}"/>
              </c:ext>
            </c:extLst>
          </c:dPt>
          <c:dPt>
            <c:idx val="2"/>
            <c:bubble3D val="0"/>
            <c:extLst>
              <c:ext xmlns:c16="http://schemas.microsoft.com/office/drawing/2014/chart" uri="{C3380CC4-5D6E-409C-BE32-E72D297353CC}">
                <c16:uniqueId val="{00000031-7134-4865-855D-C5BDFFEF5E4E}"/>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32-7134-4865-855D-C5BDFFEF5E4E}"/>
            </c:ext>
          </c:extLst>
        </c:ser>
        <c:ser>
          <c:idx val="0"/>
          <c:order val="9"/>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34-7134-4865-855D-C5BDFFEF5E4E}"/>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36-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38-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39-7134-4865-855D-C5BDFFEF5E4E}"/>
            </c:ext>
          </c:extLst>
        </c:ser>
        <c:ser>
          <c:idx val="1"/>
          <c:order val="10"/>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3B-7134-4865-855D-C5BDFFEF5E4E}"/>
              </c:ext>
            </c:extLst>
          </c:dPt>
          <c:dPt>
            <c:idx val="1"/>
            <c:bubble3D val="0"/>
            <c:extLst>
              <c:ext xmlns:c16="http://schemas.microsoft.com/office/drawing/2014/chart" uri="{C3380CC4-5D6E-409C-BE32-E72D297353CC}">
                <c16:uniqueId val="{0000003C-7134-4865-855D-C5BDFFEF5E4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3E-7134-4865-855D-C5BDFFEF5E4E}"/>
              </c:ext>
            </c:extLst>
          </c:dPt>
          <c:cat>
            <c:strRef>
              <c:f>Summary!$C$4:$E$4</c:f>
              <c:strCache>
                <c:ptCount val="3"/>
                <c:pt idx="0">
                  <c:v>OK </c:v>
                </c:pt>
                <c:pt idx="1">
                  <c:v>Bumpy </c:v>
                </c:pt>
                <c:pt idx="2">
                  <c:v>Slow</c:v>
                </c:pt>
              </c:strCache>
            </c:strRef>
          </c:cat>
          <c:val>
            <c:numRef>
              <c:f>Summary!$C$6:$E$6</c:f>
              <c:numCache>
                <c:formatCode>0.0</c:formatCode>
                <c:ptCount val="3"/>
                <c:pt idx="0">
                  <c:v>14.9</c:v>
                </c:pt>
                <c:pt idx="1">
                  <c:v>4.9000000000000004</c:v>
                </c:pt>
                <c:pt idx="2">
                  <c:v>2.1</c:v>
                </c:pt>
              </c:numCache>
            </c:numRef>
          </c:val>
          <c:extLst>
            <c:ext xmlns:c16="http://schemas.microsoft.com/office/drawing/2014/chart" uri="{C3380CC4-5D6E-409C-BE32-E72D297353CC}">
              <c16:uniqueId val="{0000003F-7134-4865-855D-C5BDFFEF5E4E}"/>
            </c:ext>
          </c:extLst>
        </c:ser>
        <c:ser>
          <c:idx val="2"/>
          <c:order val="11"/>
          <c:dPt>
            <c:idx val="0"/>
            <c:bubble3D val="0"/>
            <c:extLst>
              <c:ext xmlns:c16="http://schemas.microsoft.com/office/drawing/2014/chart" uri="{C3380CC4-5D6E-409C-BE32-E72D297353CC}">
                <c16:uniqueId val="{00000040-7134-4865-855D-C5BDFFEF5E4E}"/>
              </c:ext>
            </c:extLst>
          </c:dPt>
          <c:dPt>
            <c:idx val="1"/>
            <c:bubble3D val="0"/>
            <c:extLst>
              <c:ext xmlns:c16="http://schemas.microsoft.com/office/drawing/2014/chart" uri="{C3380CC4-5D6E-409C-BE32-E72D297353CC}">
                <c16:uniqueId val="{00000041-7134-4865-855D-C5BDFFEF5E4E}"/>
              </c:ext>
            </c:extLst>
          </c:dPt>
          <c:dPt>
            <c:idx val="2"/>
            <c:bubble3D val="0"/>
            <c:extLst>
              <c:ext xmlns:c16="http://schemas.microsoft.com/office/drawing/2014/chart" uri="{C3380CC4-5D6E-409C-BE32-E72D297353CC}">
                <c16:uniqueId val="{00000042-7134-4865-855D-C5BDFFEF5E4E}"/>
              </c:ext>
            </c:extLst>
          </c:dPt>
          <c:cat>
            <c:strRef>
              <c:f>Summary!$C$4:$E$4</c:f>
              <c:strCache>
                <c:ptCount val="3"/>
                <c:pt idx="0">
                  <c:v>OK </c:v>
                </c:pt>
                <c:pt idx="1">
                  <c:v>Bumpy </c:v>
                </c:pt>
                <c:pt idx="2">
                  <c:v>Slow</c:v>
                </c:pt>
              </c:strCache>
            </c:strRef>
          </c:cat>
          <c:val>
            <c:numRef>
              <c:f>Summary!$C$113</c:f>
              <c:numCache>
                <c:formatCode>0.0</c:formatCode>
                <c:ptCount val="1"/>
              </c:numCache>
            </c:numRef>
          </c:val>
          <c:extLst>
            <c:ext xmlns:c16="http://schemas.microsoft.com/office/drawing/2014/chart" uri="{C3380CC4-5D6E-409C-BE32-E72D297353CC}">
              <c16:uniqueId val="{00000043-7134-4865-855D-C5BDFFEF5E4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518988591772563"/>
          <c:y val="0.46128087524412986"/>
          <c:w val="0.20469816272965879"/>
          <c:h val="0.19034014687557999"/>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a:t>Road Condition</a:t>
            </a:r>
          </a:p>
        </c:rich>
      </c:tx>
      <c:layout>
        <c:manualLayout>
          <c:xMode val="edge"/>
          <c:yMode val="edge"/>
          <c:x val="0.38235303556487754"/>
          <c:y val="3.7162162162162164E-2"/>
        </c:manualLayout>
      </c:layout>
      <c:overlay val="0"/>
      <c:spPr>
        <a:noFill/>
        <a:ln w="25400">
          <a:noFill/>
        </a:ln>
      </c:spPr>
    </c:title>
    <c:autoTitleDeleted val="0"/>
    <c:plotArea>
      <c:layout>
        <c:manualLayout>
          <c:layoutTarget val="inner"/>
          <c:xMode val="edge"/>
          <c:yMode val="edge"/>
          <c:x val="0.20588235294117646"/>
          <c:y val="0.21621621621621628"/>
          <c:w val="0.42857142857142855"/>
          <c:h val="0.68918918918918914"/>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48EB-4AD8-98D9-756C4BACC630}"/>
              </c:ext>
            </c:extLst>
          </c:dPt>
          <c:dPt>
            <c:idx val="1"/>
            <c:bubble3D val="0"/>
            <c:spPr>
              <a:solidFill>
                <a:srgbClr val="CCFFCC"/>
              </a:solidFill>
              <a:ln w="12700">
                <a:solidFill>
                  <a:srgbClr val="000000"/>
                </a:solidFill>
                <a:prstDash val="solid"/>
              </a:ln>
            </c:spPr>
            <c:extLst>
              <c:ext xmlns:c16="http://schemas.microsoft.com/office/drawing/2014/chart" uri="{C3380CC4-5D6E-409C-BE32-E72D297353CC}">
                <c16:uniqueId val="{00000003-48EB-4AD8-98D9-756C4BACC630}"/>
              </c:ext>
            </c:extLst>
          </c:dPt>
          <c:dPt>
            <c:idx val="2"/>
            <c:bubble3D val="0"/>
            <c:spPr>
              <a:solidFill>
                <a:srgbClr val="FFFF00"/>
              </a:solidFill>
              <a:ln w="12700">
                <a:solidFill>
                  <a:srgbClr val="000000"/>
                </a:solidFill>
                <a:prstDash val="solid"/>
              </a:ln>
            </c:spPr>
            <c:extLst>
              <c:ext xmlns:c16="http://schemas.microsoft.com/office/drawing/2014/chart" uri="{C3380CC4-5D6E-409C-BE32-E72D297353CC}">
                <c16:uniqueId val="{00000005-48EB-4AD8-98D9-756C4BACC630}"/>
              </c:ext>
            </c:extLst>
          </c:dPt>
          <c:dPt>
            <c:idx val="3"/>
            <c:bubble3D val="0"/>
            <c:spPr>
              <a:solidFill>
                <a:srgbClr val="FFCC00"/>
              </a:solidFill>
              <a:ln w="12700">
                <a:solidFill>
                  <a:srgbClr val="000000"/>
                </a:solidFill>
                <a:prstDash val="solid"/>
              </a:ln>
            </c:spPr>
            <c:extLst>
              <c:ext xmlns:c16="http://schemas.microsoft.com/office/drawing/2014/chart" uri="{C3380CC4-5D6E-409C-BE32-E72D297353CC}">
                <c16:uniqueId val="{00000007-48EB-4AD8-98D9-756C4BACC63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48EB-4AD8-98D9-756C4BACC630}"/>
              </c:ext>
            </c:extLst>
          </c:dPt>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0A-48EB-4AD8-98D9-756C4BACC63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48EB-4AD8-98D9-756C4BACC630}"/>
              </c:ext>
            </c:extLst>
          </c:dPt>
          <c:dPt>
            <c:idx val="1"/>
            <c:bubble3D val="0"/>
            <c:extLst>
              <c:ext xmlns:c16="http://schemas.microsoft.com/office/drawing/2014/chart" uri="{C3380CC4-5D6E-409C-BE32-E72D297353CC}">
                <c16:uniqueId val="{0000000D-48EB-4AD8-98D9-756C4BACC63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48EB-4AD8-98D9-756C4BACC63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48EB-4AD8-98D9-756C4BACC63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48EB-4AD8-98D9-756C4BACC630}"/>
              </c:ext>
            </c:extLst>
          </c:dPt>
          <c:cat>
            <c:strRef>
              <c:f>Summary!$H$4:$L$4</c:f>
              <c:strCache>
                <c:ptCount val="5"/>
                <c:pt idx="0">
                  <c:v>Excellent</c:v>
                </c:pt>
                <c:pt idx="1">
                  <c:v>Good</c:v>
                </c:pt>
                <c:pt idx="2">
                  <c:v>OK</c:v>
                </c:pt>
                <c:pt idx="3">
                  <c:v>Poor   </c:v>
                </c:pt>
                <c:pt idx="4">
                  <c:v>Very Poor</c:v>
                </c:pt>
              </c:strCache>
            </c:strRef>
          </c:cat>
          <c:val>
            <c:numRef>
              <c:f>Summary!$H$6:$L$6</c:f>
              <c:numCache>
                <c:formatCode>0.0</c:formatCode>
                <c:ptCount val="5"/>
                <c:pt idx="0">
                  <c:v>8.8000000000000007</c:v>
                </c:pt>
                <c:pt idx="1">
                  <c:v>5.2999999999999989</c:v>
                </c:pt>
                <c:pt idx="2">
                  <c:v>4.7</c:v>
                </c:pt>
                <c:pt idx="3">
                  <c:v>2.6000000000000005</c:v>
                </c:pt>
                <c:pt idx="4">
                  <c:v>0.4</c:v>
                </c:pt>
              </c:numCache>
            </c:numRef>
          </c:val>
          <c:extLst>
            <c:ext xmlns:c16="http://schemas.microsoft.com/office/drawing/2014/chart" uri="{C3380CC4-5D6E-409C-BE32-E72D297353CC}">
              <c16:uniqueId val="{00000014-48EB-4AD8-98D9-756C4BACC63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3193274421483332"/>
          <c:y val="0.39189189189189189"/>
          <c:w val="0.15126041559215575"/>
          <c:h val="0.34121621621621623"/>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sz="1600" b="1"/>
              <a:t>Average Condition of Major Roads</a:t>
            </a:r>
          </a:p>
          <a:p>
            <a:pPr>
              <a:defRPr b="1"/>
            </a:pPr>
            <a:r>
              <a:rPr lang="en-US" sz="1600" b="1"/>
              <a:t>(condition in 2012 = 100; lower is better)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en-US"/>
        </a:p>
      </c:txPr>
    </c:title>
    <c:autoTitleDeleted val="0"/>
    <c:plotArea>
      <c:layout/>
      <c:scatterChart>
        <c:scatterStyle val="lineMarker"/>
        <c:varyColors val="0"/>
        <c:ser>
          <c:idx val="0"/>
          <c:order val="0"/>
          <c:tx>
            <c:strRef>
              <c:f>Summary!$AK$31</c:f>
              <c:strCache>
                <c:ptCount val="1"/>
                <c:pt idx="0">
                  <c:v>Roughness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Summary!$AJ$32:$AJ$43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xVal>
          <c:yVal>
            <c:numRef>
              <c:f>Summary!$AK$32:$AK$43</c:f>
              <c:numCache>
                <c:formatCode>General</c:formatCode>
                <c:ptCount val="12"/>
                <c:pt idx="0">
                  <c:v>19</c:v>
                </c:pt>
                <c:pt idx="3">
                  <c:v>18</c:v>
                </c:pt>
                <c:pt idx="5">
                  <c:v>21</c:v>
                </c:pt>
                <c:pt idx="6">
                  <c:v>17</c:v>
                </c:pt>
                <c:pt idx="7">
                  <c:v>20</c:v>
                </c:pt>
                <c:pt idx="8">
                  <c:v>24</c:v>
                </c:pt>
                <c:pt idx="9">
                  <c:v>19</c:v>
                </c:pt>
                <c:pt idx="10">
                  <c:v>18</c:v>
                </c:pt>
                <c:pt idx="11">
                  <c:v>18</c:v>
                </c:pt>
              </c:numCache>
            </c:numRef>
          </c:yVal>
          <c:smooth val="0"/>
          <c:extLst>
            <c:ext xmlns:c16="http://schemas.microsoft.com/office/drawing/2014/chart" uri="{C3380CC4-5D6E-409C-BE32-E72D297353CC}">
              <c16:uniqueId val="{00000000-A76B-438B-BA34-FF88DFC50D4D}"/>
            </c:ext>
          </c:extLst>
        </c:ser>
        <c:ser>
          <c:idx val="1"/>
          <c:order val="1"/>
          <c:tx>
            <c:strRef>
              <c:f>Summary!$AL$31</c:f>
              <c:strCache>
                <c:ptCount val="1"/>
                <c:pt idx="0">
                  <c:v>Pavement</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Summary!$AJ$32:$AJ$43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xVal>
          <c:yVal>
            <c:numRef>
              <c:f>Summary!$AL$32:$AL$43</c:f>
              <c:numCache>
                <c:formatCode>General</c:formatCode>
                <c:ptCount val="12"/>
                <c:pt idx="0">
                  <c:v>13</c:v>
                </c:pt>
                <c:pt idx="3" formatCode="0">
                  <c:v>11</c:v>
                </c:pt>
                <c:pt idx="5" formatCode="0">
                  <c:v>9</c:v>
                </c:pt>
                <c:pt idx="6" formatCode="0">
                  <c:v>8</c:v>
                </c:pt>
                <c:pt idx="7" formatCode="0">
                  <c:v>9</c:v>
                </c:pt>
                <c:pt idx="8" formatCode="0">
                  <c:v>9</c:v>
                </c:pt>
                <c:pt idx="9" formatCode="0">
                  <c:v>10</c:v>
                </c:pt>
                <c:pt idx="10" formatCode="0">
                  <c:v>9</c:v>
                </c:pt>
                <c:pt idx="11" formatCode="0">
                  <c:v>9</c:v>
                </c:pt>
              </c:numCache>
            </c:numRef>
          </c:yVal>
          <c:smooth val="0"/>
          <c:extLst>
            <c:ext xmlns:c16="http://schemas.microsoft.com/office/drawing/2014/chart" uri="{C3380CC4-5D6E-409C-BE32-E72D297353CC}">
              <c16:uniqueId val="{00000001-A76B-438B-BA34-FF88DFC50D4D}"/>
            </c:ext>
          </c:extLst>
        </c:ser>
        <c:dLbls>
          <c:dLblPos val="t"/>
          <c:showLegendKey val="0"/>
          <c:showVal val="1"/>
          <c:showCatName val="0"/>
          <c:showSerName val="0"/>
          <c:showPercent val="0"/>
          <c:showBubbleSize val="0"/>
        </c:dLbls>
        <c:axId val="1265778975"/>
        <c:axId val="1079177199"/>
      </c:scatterChart>
      <c:valAx>
        <c:axId val="12657789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079177199"/>
        <c:crosses val="autoZero"/>
        <c:crossBetween val="midCat"/>
      </c:valAx>
      <c:valAx>
        <c:axId val="1079177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26577897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25400" cap="flat" cmpd="sng" algn="ctr">
      <a:solidFill>
        <a:schemeClr val="dk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Crane Hill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Roughness</a:t>
            </a:r>
          </a:p>
        </c:rich>
      </c:tx>
      <c:overlay val="0"/>
      <c:spPr>
        <a:noFill/>
        <a:ln w="25400">
          <a:noFill/>
        </a:ln>
      </c:spPr>
    </c:title>
    <c:autoTitleDeleted val="0"/>
    <c:plotArea>
      <c:layout/>
      <c:barChart>
        <c:barDir val="col"/>
        <c:grouping val="clustered"/>
        <c:varyColors val="0"/>
        <c:ser>
          <c:idx val="0"/>
          <c:order val="0"/>
          <c:tx>
            <c:strRef>
              <c:f>'Crane Hill'!$V$6</c:f>
              <c:strCache>
                <c:ptCount val="1"/>
                <c:pt idx="0">
                  <c:v>Roughness 2012</c:v>
                </c:pt>
              </c:strCache>
            </c:strRef>
          </c:tx>
          <c:spPr>
            <a:solidFill>
              <a:srgbClr val="4F81BD"/>
            </a:solidFill>
            <a:ln w="25400">
              <a:noFill/>
            </a:ln>
          </c:spPr>
          <c:invertIfNegative val="0"/>
          <c:val>
            <c:numRef>
              <c:f>'Crane Hill'!$V$7:$V$23</c:f>
              <c:numCache>
                <c:formatCode>General</c:formatCode>
                <c:ptCount val="17"/>
                <c:pt idx="0">
                  <c:v>20</c:v>
                </c:pt>
                <c:pt idx="1">
                  <c:v>20</c:v>
                </c:pt>
                <c:pt idx="2">
                  <c:v>20</c:v>
                </c:pt>
                <c:pt idx="3">
                  <c:v>0</c:v>
                </c:pt>
                <c:pt idx="4">
                  <c:v>0</c:v>
                </c:pt>
                <c:pt idx="5">
                  <c:v>0</c:v>
                </c:pt>
                <c:pt idx="6">
                  <c:v>0</c:v>
                </c:pt>
                <c:pt idx="7">
                  <c:v>0</c:v>
                </c:pt>
                <c:pt idx="8">
                  <c:v>20</c:v>
                </c:pt>
                <c:pt idx="9">
                  <c:v>20</c:v>
                </c:pt>
                <c:pt idx="10">
                  <c:v>20</c:v>
                </c:pt>
                <c:pt idx="11">
                  <c:v>0</c:v>
                </c:pt>
                <c:pt idx="12">
                  <c:v>0</c:v>
                </c:pt>
                <c:pt idx="13">
                  <c:v>0</c:v>
                </c:pt>
                <c:pt idx="14">
                  <c:v>0</c:v>
                </c:pt>
                <c:pt idx="15">
                  <c:v>0</c:v>
                </c:pt>
                <c:pt idx="16">
                  <c:v>0</c:v>
                </c:pt>
              </c:numCache>
            </c:numRef>
          </c:val>
          <c:extLst>
            <c:ext xmlns:c16="http://schemas.microsoft.com/office/drawing/2014/chart" uri="{C3380CC4-5D6E-409C-BE32-E72D297353CC}">
              <c16:uniqueId val="{00000000-861E-432E-AED6-E1AF8A032E02}"/>
            </c:ext>
          </c:extLst>
        </c:ser>
        <c:ser>
          <c:idx val="1"/>
          <c:order val="1"/>
          <c:tx>
            <c:strRef>
              <c:f>'Crane Hill'!$W$6</c:f>
              <c:strCache>
                <c:ptCount val="1"/>
                <c:pt idx="0">
                  <c:v>Roughness 2015</c:v>
                </c:pt>
              </c:strCache>
            </c:strRef>
          </c:tx>
          <c:spPr>
            <a:solidFill>
              <a:srgbClr val="C0504D"/>
            </a:solidFill>
            <a:ln w="25400">
              <a:noFill/>
            </a:ln>
          </c:spPr>
          <c:invertIfNegative val="0"/>
          <c:val>
            <c:numRef>
              <c:f>'Crane Hill'!$W$7:$W$23</c:f>
              <c:numCache>
                <c:formatCode>General</c:formatCode>
                <c:ptCount val="17"/>
                <c:pt idx="0">
                  <c:v>25</c:v>
                </c:pt>
                <c:pt idx="1">
                  <c:v>30</c:v>
                </c:pt>
                <c:pt idx="2">
                  <c:v>30</c:v>
                </c:pt>
                <c:pt idx="3">
                  <c:v>30</c:v>
                </c:pt>
                <c:pt idx="4">
                  <c:v>30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861E-432E-AED6-E1AF8A032E02}"/>
            </c:ext>
          </c:extLst>
        </c:ser>
        <c:dLbls>
          <c:showLegendKey val="0"/>
          <c:showVal val="0"/>
          <c:showCatName val="0"/>
          <c:showSerName val="0"/>
          <c:showPercent val="0"/>
          <c:showBubbleSize val="0"/>
        </c:dLbls>
        <c:gapWidth val="219"/>
        <c:overlap val="-27"/>
        <c:axId val="259885352"/>
        <c:axId val="259885744"/>
      </c:barChart>
      <c:catAx>
        <c:axId val="259885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59885744"/>
        <c:crosses val="autoZero"/>
        <c:auto val="1"/>
        <c:lblAlgn val="ctr"/>
        <c:lblOffset val="100"/>
        <c:noMultiLvlLbl val="0"/>
      </c:catAx>
      <c:valAx>
        <c:axId val="25988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9885352"/>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Crane Hill Road:</a:t>
            </a: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rPr>
              <a:t>Condition</a:t>
            </a:r>
          </a:p>
        </c:rich>
      </c:tx>
      <c:overlay val="0"/>
      <c:spPr>
        <a:noFill/>
        <a:ln w="25400">
          <a:noFill/>
        </a:ln>
      </c:spPr>
    </c:title>
    <c:autoTitleDeleted val="0"/>
    <c:plotArea>
      <c:layout/>
      <c:barChart>
        <c:barDir val="col"/>
        <c:grouping val="clustered"/>
        <c:varyColors val="0"/>
        <c:ser>
          <c:idx val="0"/>
          <c:order val="0"/>
          <c:tx>
            <c:strRef>
              <c:f>'Crane Hill'!$X$6</c:f>
              <c:strCache>
                <c:ptCount val="1"/>
                <c:pt idx="0">
                  <c:v>Condition 2012</c:v>
                </c:pt>
              </c:strCache>
            </c:strRef>
          </c:tx>
          <c:spPr>
            <a:solidFill>
              <a:srgbClr val="4F81BD"/>
            </a:solidFill>
            <a:ln w="25400">
              <a:noFill/>
            </a:ln>
          </c:spPr>
          <c:invertIfNegative val="0"/>
          <c:val>
            <c:numRef>
              <c:f>'Crane Hill'!$X$7:$X$23</c:f>
              <c:numCache>
                <c:formatCode>General</c:formatCode>
                <c:ptCount val="17"/>
                <c:pt idx="0">
                  <c:v>10</c:v>
                </c:pt>
                <c:pt idx="1">
                  <c:v>16</c:v>
                </c:pt>
                <c:pt idx="2">
                  <c:v>12</c:v>
                </c:pt>
                <c:pt idx="3">
                  <c:v>0</c:v>
                </c:pt>
                <c:pt idx="4">
                  <c:v>0</c:v>
                </c:pt>
                <c:pt idx="5">
                  <c:v>2</c:v>
                </c:pt>
                <c:pt idx="6">
                  <c:v>2</c:v>
                </c:pt>
                <c:pt idx="7">
                  <c:v>4</c:v>
                </c:pt>
                <c:pt idx="8">
                  <c:v>14</c:v>
                </c:pt>
                <c:pt idx="9">
                  <c:v>32</c:v>
                </c:pt>
                <c:pt idx="10">
                  <c:v>20</c:v>
                </c:pt>
                <c:pt idx="11">
                  <c:v>0</c:v>
                </c:pt>
                <c:pt idx="12">
                  <c:v>0</c:v>
                </c:pt>
                <c:pt idx="13">
                  <c:v>0</c:v>
                </c:pt>
                <c:pt idx="14">
                  <c:v>0</c:v>
                </c:pt>
                <c:pt idx="15">
                  <c:v>0</c:v>
                </c:pt>
                <c:pt idx="16">
                  <c:v>0</c:v>
                </c:pt>
              </c:numCache>
            </c:numRef>
          </c:val>
          <c:extLst>
            <c:ext xmlns:c16="http://schemas.microsoft.com/office/drawing/2014/chart" uri="{C3380CC4-5D6E-409C-BE32-E72D297353CC}">
              <c16:uniqueId val="{00000000-6497-480D-9AC5-9C6A7CF8AAC1}"/>
            </c:ext>
          </c:extLst>
        </c:ser>
        <c:ser>
          <c:idx val="1"/>
          <c:order val="1"/>
          <c:tx>
            <c:strRef>
              <c:f>'Crane Hill'!$Y$6</c:f>
              <c:strCache>
                <c:ptCount val="1"/>
                <c:pt idx="0">
                  <c:v>Condition 2015</c:v>
                </c:pt>
              </c:strCache>
            </c:strRef>
          </c:tx>
          <c:spPr>
            <a:solidFill>
              <a:srgbClr val="C0504D"/>
            </a:solidFill>
            <a:ln w="25400">
              <a:noFill/>
            </a:ln>
          </c:spPr>
          <c:invertIfNegative val="0"/>
          <c:val>
            <c:numRef>
              <c:f>'Crane Hill'!$Y$7:$Y$23</c:f>
              <c:numCache>
                <c:formatCode>General</c:formatCode>
                <c:ptCount val="17"/>
                <c:pt idx="0">
                  <c:v>22</c:v>
                </c:pt>
                <c:pt idx="1">
                  <c:v>17</c:v>
                </c:pt>
                <c:pt idx="2">
                  <c:v>21</c:v>
                </c:pt>
                <c:pt idx="3">
                  <c:v>27</c:v>
                </c:pt>
                <c:pt idx="4">
                  <c:v>25</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6497-480D-9AC5-9C6A7CF8AAC1}"/>
            </c:ext>
          </c:extLst>
        </c:ser>
        <c:dLbls>
          <c:showLegendKey val="0"/>
          <c:showVal val="0"/>
          <c:showCatName val="0"/>
          <c:showSerName val="0"/>
          <c:showPercent val="0"/>
          <c:showBubbleSize val="0"/>
        </c:dLbls>
        <c:gapWidth val="219"/>
        <c:overlap val="-27"/>
        <c:axId val="259883392"/>
        <c:axId val="260216552"/>
      </c:barChart>
      <c:catAx>
        <c:axId val="25988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60216552"/>
        <c:crosses val="autoZero"/>
        <c:auto val="1"/>
        <c:lblAlgn val="ctr"/>
        <c:lblOffset val="100"/>
        <c:noMultiLvlLbl val="0"/>
      </c:catAx>
      <c:valAx>
        <c:axId val="260216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59883392"/>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190501</xdr:colOff>
      <xdr:row>27</xdr:row>
      <xdr:rowOff>95250</xdr:rowOff>
    </xdr:from>
    <xdr:to>
      <xdr:col>6</xdr:col>
      <xdr:colOff>47625</xdr:colOff>
      <xdr:row>53</xdr:row>
      <xdr:rowOff>57150</xdr:rowOff>
    </xdr:to>
    <xdr:graphicFrame macro="">
      <xdr:nvGraphicFramePr>
        <xdr:cNvPr id="1700080" name="Chart 1">
          <a:extLst>
            <a:ext uri="{FF2B5EF4-FFF2-40B4-BE49-F238E27FC236}">
              <a16:creationId xmlns:a16="http://schemas.microsoft.com/office/drawing/2014/main" id="{00000000-0008-0000-0000-0000F0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27</xdr:row>
      <xdr:rowOff>66676</xdr:rowOff>
    </xdr:from>
    <xdr:to>
      <xdr:col>14</xdr:col>
      <xdr:colOff>590550</xdr:colOff>
      <xdr:row>52</xdr:row>
      <xdr:rowOff>133351</xdr:rowOff>
    </xdr:to>
    <xdr:graphicFrame macro="">
      <xdr:nvGraphicFramePr>
        <xdr:cNvPr id="1700081" name="Chart 2">
          <a:extLst>
            <a:ext uri="{FF2B5EF4-FFF2-40B4-BE49-F238E27FC236}">
              <a16:creationId xmlns:a16="http://schemas.microsoft.com/office/drawing/2014/main" id="{00000000-0008-0000-0000-0000F1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121</xdr:row>
      <xdr:rowOff>114300</xdr:rowOff>
    </xdr:from>
    <xdr:to>
      <xdr:col>4</xdr:col>
      <xdr:colOff>247650</xdr:colOff>
      <xdr:row>139</xdr:row>
      <xdr:rowOff>28575</xdr:rowOff>
    </xdr:to>
    <xdr:graphicFrame macro="">
      <xdr:nvGraphicFramePr>
        <xdr:cNvPr id="1700082" name="Chart 1">
          <a:extLst>
            <a:ext uri="{FF2B5EF4-FFF2-40B4-BE49-F238E27FC236}">
              <a16:creationId xmlns:a16="http://schemas.microsoft.com/office/drawing/2014/main" id="{00000000-0008-0000-0000-0000F2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121</xdr:row>
      <xdr:rowOff>142875</xdr:rowOff>
    </xdr:from>
    <xdr:to>
      <xdr:col>13</xdr:col>
      <xdr:colOff>171450</xdr:colOff>
      <xdr:row>139</xdr:row>
      <xdr:rowOff>47625</xdr:rowOff>
    </xdr:to>
    <xdr:graphicFrame macro="">
      <xdr:nvGraphicFramePr>
        <xdr:cNvPr id="1700083" name="Chart 2">
          <a:extLst>
            <a:ext uri="{FF2B5EF4-FFF2-40B4-BE49-F238E27FC236}">
              <a16:creationId xmlns:a16="http://schemas.microsoft.com/office/drawing/2014/main" id="{00000000-0008-0000-0000-0000F3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201</xdr:row>
      <xdr:rowOff>114300</xdr:rowOff>
    </xdr:from>
    <xdr:to>
      <xdr:col>4</xdr:col>
      <xdr:colOff>247650</xdr:colOff>
      <xdr:row>219</xdr:row>
      <xdr:rowOff>28575</xdr:rowOff>
    </xdr:to>
    <xdr:graphicFrame macro="">
      <xdr:nvGraphicFramePr>
        <xdr:cNvPr id="1700084" name="Chart 1">
          <a:extLst>
            <a:ext uri="{FF2B5EF4-FFF2-40B4-BE49-F238E27FC236}">
              <a16:creationId xmlns:a16="http://schemas.microsoft.com/office/drawing/2014/main" id="{00000000-0008-0000-0000-0000F4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66675</xdr:colOff>
      <xdr:row>201</xdr:row>
      <xdr:rowOff>142875</xdr:rowOff>
    </xdr:from>
    <xdr:to>
      <xdr:col>13</xdr:col>
      <xdr:colOff>171450</xdr:colOff>
      <xdr:row>219</xdr:row>
      <xdr:rowOff>47625</xdr:rowOff>
    </xdr:to>
    <xdr:graphicFrame macro="">
      <xdr:nvGraphicFramePr>
        <xdr:cNvPr id="1700085" name="Chart 2">
          <a:extLst>
            <a:ext uri="{FF2B5EF4-FFF2-40B4-BE49-F238E27FC236}">
              <a16:creationId xmlns:a16="http://schemas.microsoft.com/office/drawing/2014/main" id="{00000000-0008-0000-0000-0000F5F0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95250</xdr:colOff>
      <xdr:row>27</xdr:row>
      <xdr:rowOff>76199</xdr:rowOff>
    </xdr:from>
    <xdr:to>
      <xdr:col>23</xdr:col>
      <xdr:colOff>238125</xdr:colOff>
      <xdr:row>48</xdr:row>
      <xdr:rowOff>152399</xdr:rowOff>
    </xdr:to>
    <xdr:graphicFrame macro="">
      <xdr:nvGraphicFramePr>
        <xdr:cNvPr id="3" name="Chart 2">
          <a:extLst>
            <a:ext uri="{FF2B5EF4-FFF2-40B4-BE49-F238E27FC236}">
              <a16:creationId xmlns:a16="http://schemas.microsoft.com/office/drawing/2014/main" id="{5BE4A35B-F7B1-D857-7F03-B8DFC58268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314325</xdr:colOff>
      <xdr:row>4</xdr:row>
      <xdr:rowOff>85725</xdr:rowOff>
    </xdr:from>
    <xdr:to>
      <xdr:col>33</xdr:col>
      <xdr:colOff>9525</xdr:colOff>
      <xdr:row>19</xdr:row>
      <xdr:rowOff>76200</xdr:rowOff>
    </xdr:to>
    <xdr:graphicFrame macro="">
      <xdr:nvGraphicFramePr>
        <xdr:cNvPr id="126105" name="Chart 1">
          <a:extLst>
            <a:ext uri="{FF2B5EF4-FFF2-40B4-BE49-F238E27FC236}">
              <a16:creationId xmlns:a16="http://schemas.microsoft.com/office/drawing/2014/main" id="{00000000-0008-0000-0E00-000099E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304800</xdr:colOff>
      <xdr:row>21</xdr:row>
      <xdr:rowOff>19050</xdr:rowOff>
    </xdr:from>
    <xdr:to>
      <xdr:col>33</xdr:col>
      <xdr:colOff>0</xdr:colOff>
      <xdr:row>35</xdr:row>
      <xdr:rowOff>9525</xdr:rowOff>
    </xdr:to>
    <xdr:graphicFrame macro="">
      <xdr:nvGraphicFramePr>
        <xdr:cNvPr id="126106" name="Chart 3">
          <a:extLst>
            <a:ext uri="{FF2B5EF4-FFF2-40B4-BE49-F238E27FC236}">
              <a16:creationId xmlns:a16="http://schemas.microsoft.com/office/drawing/2014/main" id="{00000000-0008-0000-0E00-00009AE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38100</xdr:colOff>
      <xdr:row>5</xdr:row>
      <xdr:rowOff>95250</xdr:rowOff>
    </xdr:from>
    <xdr:to>
      <xdr:col>34</xdr:col>
      <xdr:colOff>342900</xdr:colOff>
      <xdr:row>21</xdr:row>
      <xdr:rowOff>85725</xdr:rowOff>
    </xdr:to>
    <xdr:graphicFrame macro="">
      <xdr:nvGraphicFramePr>
        <xdr:cNvPr id="65709" name="Chart 1">
          <a:extLst>
            <a:ext uri="{FF2B5EF4-FFF2-40B4-BE49-F238E27FC236}">
              <a16:creationId xmlns:a16="http://schemas.microsoft.com/office/drawing/2014/main" id="{00000000-0008-0000-1000-0000AD0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38100</xdr:colOff>
      <xdr:row>22</xdr:row>
      <xdr:rowOff>133350</xdr:rowOff>
    </xdr:from>
    <xdr:to>
      <xdr:col>34</xdr:col>
      <xdr:colOff>342900</xdr:colOff>
      <xdr:row>39</xdr:row>
      <xdr:rowOff>123825</xdr:rowOff>
    </xdr:to>
    <xdr:graphicFrame macro="">
      <xdr:nvGraphicFramePr>
        <xdr:cNvPr id="65710" name="Chart 2">
          <a:extLst>
            <a:ext uri="{FF2B5EF4-FFF2-40B4-BE49-F238E27FC236}">
              <a16:creationId xmlns:a16="http://schemas.microsoft.com/office/drawing/2014/main" id="{00000000-0008-0000-1000-0000AE0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38100</xdr:colOff>
      <xdr:row>47</xdr:row>
      <xdr:rowOff>95250</xdr:rowOff>
    </xdr:from>
    <xdr:to>
      <xdr:col>34</xdr:col>
      <xdr:colOff>342900</xdr:colOff>
      <xdr:row>63</xdr:row>
      <xdr:rowOff>85725</xdr:rowOff>
    </xdr:to>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38100</xdr:colOff>
      <xdr:row>64</xdr:row>
      <xdr:rowOff>133350</xdr:rowOff>
    </xdr:from>
    <xdr:to>
      <xdr:col>34</xdr:col>
      <xdr:colOff>342900</xdr:colOff>
      <xdr:row>81</xdr:row>
      <xdr:rowOff>123825</xdr:rowOff>
    </xdr:to>
    <xdr:graphicFrame macro="">
      <xdr:nvGraphicFramePr>
        <xdr:cNvPr id="5" name="Chart 2">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361950</xdr:colOff>
      <xdr:row>4</xdr:row>
      <xdr:rowOff>247650</xdr:rowOff>
    </xdr:from>
    <xdr:to>
      <xdr:col>33</xdr:col>
      <xdr:colOff>57150</xdr:colOff>
      <xdr:row>19</xdr:row>
      <xdr:rowOff>76200</xdr:rowOff>
    </xdr:to>
    <xdr:graphicFrame macro="">
      <xdr:nvGraphicFramePr>
        <xdr:cNvPr id="1299" name="Chart 1">
          <a:extLst>
            <a:ext uri="{FF2B5EF4-FFF2-40B4-BE49-F238E27FC236}">
              <a16:creationId xmlns:a16="http://schemas.microsoft.com/office/drawing/2014/main" id="{00000000-0008-0000-1100-000013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352425</xdr:colOff>
      <xdr:row>21</xdr:row>
      <xdr:rowOff>28575</xdr:rowOff>
    </xdr:from>
    <xdr:to>
      <xdr:col>33</xdr:col>
      <xdr:colOff>47625</xdr:colOff>
      <xdr:row>33</xdr:row>
      <xdr:rowOff>19050</xdr:rowOff>
    </xdr:to>
    <xdr:graphicFrame macro="">
      <xdr:nvGraphicFramePr>
        <xdr:cNvPr id="1300" name="Chart 2">
          <a:extLst>
            <a:ext uri="{FF2B5EF4-FFF2-40B4-BE49-F238E27FC236}">
              <a16:creationId xmlns:a16="http://schemas.microsoft.com/office/drawing/2014/main" id="{00000000-0008-0000-1100-000014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25</xdr:col>
      <xdr:colOff>542925</xdr:colOff>
      <xdr:row>6</xdr:row>
      <xdr:rowOff>0</xdr:rowOff>
    </xdr:from>
    <xdr:to>
      <xdr:col>33</xdr:col>
      <xdr:colOff>238125</xdr:colOff>
      <xdr:row>21</xdr:row>
      <xdr:rowOff>152400</xdr:rowOff>
    </xdr:to>
    <xdr:graphicFrame macro="">
      <xdr:nvGraphicFramePr>
        <xdr:cNvPr id="30904" name="Chart 1">
          <a:extLst>
            <a:ext uri="{FF2B5EF4-FFF2-40B4-BE49-F238E27FC236}">
              <a16:creationId xmlns:a16="http://schemas.microsoft.com/office/drawing/2014/main" id="{00000000-0008-0000-1400-0000B8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561975</xdr:colOff>
      <xdr:row>23</xdr:row>
      <xdr:rowOff>47625</xdr:rowOff>
    </xdr:from>
    <xdr:to>
      <xdr:col>33</xdr:col>
      <xdr:colOff>257175</xdr:colOff>
      <xdr:row>38</xdr:row>
      <xdr:rowOff>38100</xdr:rowOff>
    </xdr:to>
    <xdr:graphicFrame macro="">
      <xdr:nvGraphicFramePr>
        <xdr:cNvPr id="30905" name="Chart 2">
          <a:extLst>
            <a:ext uri="{FF2B5EF4-FFF2-40B4-BE49-F238E27FC236}">
              <a16:creationId xmlns:a16="http://schemas.microsoft.com/office/drawing/2014/main" id="{00000000-0008-0000-1400-0000B9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28</xdr:col>
      <xdr:colOff>228600</xdr:colOff>
      <xdr:row>4</xdr:row>
      <xdr:rowOff>114300</xdr:rowOff>
    </xdr:from>
    <xdr:to>
      <xdr:col>35</xdr:col>
      <xdr:colOff>533400</xdr:colOff>
      <xdr:row>18</xdr:row>
      <xdr:rowOff>104775</xdr:rowOff>
    </xdr:to>
    <xdr:graphicFrame macro="">
      <xdr:nvGraphicFramePr>
        <xdr:cNvPr id="38060" name="Chart 1">
          <a:extLst>
            <a:ext uri="{FF2B5EF4-FFF2-40B4-BE49-F238E27FC236}">
              <a16:creationId xmlns:a16="http://schemas.microsoft.com/office/drawing/2014/main" id="{00000000-0008-0000-1500-0000AC9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200025</xdr:colOff>
      <xdr:row>19</xdr:row>
      <xdr:rowOff>66675</xdr:rowOff>
    </xdr:from>
    <xdr:to>
      <xdr:col>35</xdr:col>
      <xdr:colOff>504825</xdr:colOff>
      <xdr:row>31</xdr:row>
      <xdr:rowOff>57150</xdr:rowOff>
    </xdr:to>
    <xdr:graphicFrame macro="">
      <xdr:nvGraphicFramePr>
        <xdr:cNvPr id="38061" name="Chart 2">
          <a:extLst>
            <a:ext uri="{FF2B5EF4-FFF2-40B4-BE49-F238E27FC236}">
              <a16:creationId xmlns:a16="http://schemas.microsoft.com/office/drawing/2014/main" id="{00000000-0008-0000-1500-0000AD9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219075</xdr:colOff>
      <xdr:row>5</xdr:row>
      <xdr:rowOff>104775</xdr:rowOff>
    </xdr:from>
    <xdr:to>
      <xdr:col>34</xdr:col>
      <xdr:colOff>523875</xdr:colOff>
      <xdr:row>21</xdr:row>
      <xdr:rowOff>95250</xdr:rowOff>
    </xdr:to>
    <xdr:graphicFrame macro="">
      <xdr:nvGraphicFramePr>
        <xdr:cNvPr id="112814" name="Chart 1">
          <a:extLst>
            <a:ext uri="{FF2B5EF4-FFF2-40B4-BE49-F238E27FC236}">
              <a16:creationId xmlns:a16="http://schemas.microsoft.com/office/drawing/2014/main" id="{00000000-0008-0000-1600-0000AEB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219075</xdr:colOff>
      <xdr:row>23</xdr:row>
      <xdr:rowOff>57150</xdr:rowOff>
    </xdr:from>
    <xdr:to>
      <xdr:col>34</xdr:col>
      <xdr:colOff>523875</xdr:colOff>
      <xdr:row>34</xdr:row>
      <xdr:rowOff>47625</xdr:rowOff>
    </xdr:to>
    <xdr:graphicFrame macro="">
      <xdr:nvGraphicFramePr>
        <xdr:cNvPr id="112815" name="Chart 2">
          <a:extLst>
            <a:ext uri="{FF2B5EF4-FFF2-40B4-BE49-F238E27FC236}">
              <a16:creationId xmlns:a16="http://schemas.microsoft.com/office/drawing/2014/main" id="{00000000-0008-0000-1600-0000AFB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24</xdr:col>
      <xdr:colOff>361950</xdr:colOff>
      <xdr:row>5</xdr:row>
      <xdr:rowOff>66675</xdr:rowOff>
    </xdr:from>
    <xdr:to>
      <xdr:col>32</xdr:col>
      <xdr:colOff>57150</xdr:colOff>
      <xdr:row>21</xdr:row>
      <xdr:rowOff>57150</xdr:rowOff>
    </xdr:to>
    <xdr:graphicFrame macro="">
      <xdr:nvGraphicFramePr>
        <xdr:cNvPr id="91314" name="Chart 1">
          <a:extLst>
            <a:ext uri="{FF2B5EF4-FFF2-40B4-BE49-F238E27FC236}">
              <a16:creationId xmlns:a16="http://schemas.microsoft.com/office/drawing/2014/main" id="{00000000-0008-0000-1800-0000B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371475</xdr:colOff>
      <xdr:row>23</xdr:row>
      <xdr:rowOff>9525</xdr:rowOff>
    </xdr:from>
    <xdr:to>
      <xdr:col>32</xdr:col>
      <xdr:colOff>66675</xdr:colOff>
      <xdr:row>40</xdr:row>
      <xdr:rowOff>76200</xdr:rowOff>
    </xdr:to>
    <xdr:graphicFrame macro="">
      <xdr:nvGraphicFramePr>
        <xdr:cNvPr id="91315" name="Chart 2">
          <a:extLst>
            <a:ext uri="{FF2B5EF4-FFF2-40B4-BE49-F238E27FC236}">
              <a16:creationId xmlns:a16="http://schemas.microsoft.com/office/drawing/2014/main" id="{00000000-0008-0000-1800-0000B3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omments" Target="../comments18.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20.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22.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8.xml"/><Relationship Id="rId1" Type="http://schemas.openxmlformats.org/officeDocument/2006/relationships/printerSettings" Target="../printerSettings/printerSettings17.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topLeftCell="A10" workbookViewId="0">
      <selection activeCell="I30" sqref="I30"/>
    </sheetView>
  </sheetViews>
  <sheetFormatPr defaultRowHeight="12.75" x14ac:dyDescent="0.2"/>
  <cols>
    <col min="1" max="1" width="7.85546875" customWidth="1"/>
    <col min="2" max="2" width="13.42578125" customWidth="1"/>
    <col min="3" max="3" width="11.28515625" customWidth="1"/>
    <col min="4" max="4" width="12.85546875" customWidth="1"/>
    <col min="5" max="5" width="11.7109375" customWidth="1"/>
    <col min="6" max="6" width="15.140625" customWidth="1"/>
    <col min="7" max="7" width="15.28515625" customWidth="1"/>
  </cols>
  <sheetData>
    <row r="1" spans="1:11" ht="18" x14ac:dyDescent="0.25">
      <c r="A1" s="5" t="s">
        <v>438</v>
      </c>
      <c r="B1" s="20"/>
      <c r="D1" s="20"/>
      <c r="E1" s="20"/>
      <c r="F1" s="20"/>
      <c r="G1" s="20"/>
      <c r="H1" s="20"/>
    </row>
    <row r="2" spans="1:11" ht="15" x14ac:dyDescent="0.2">
      <c r="A2" s="32" t="s">
        <v>439</v>
      </c>
      <c r="B2" s="20"/>
      <c r="D2" s="20"/>
      <c r="E2" s="20"/>
      <c r="F2" s="20"/>
      <c r="G2" s="20"/>
      <c r="H2" s="20"/>
    </row>
    <row r="3" spans="1:11" ht="18" x14ac:dyDescent="0.25">
      <c r="A3" s="5"/>
      <c r="B3" s="20"/>
      <c r="D3" s="20"/>
      <c r="E3" s="20"/>
      <c r="F3" s="20"/>
      <c r="G3" s="20"/>
      <c r="H3" s="20"/>
    </row>
    <row r="4" spans="1:11" x14ac:dyDescent="0.2">
      <c r="A4" s="20" t="s">
        <v>94</v>
      </c>
      <c r="B4" s="20" t="s">
        <v>340</v>
      </c>
      <c r="D4" s="20"/>
      <c r="E4" s="20"/>
      <c r="F4" s="20"/>
      <c r="G4" s="20"/>
      <c r="H4" s="20"/>
    </row>
    <row r="5" spans="1:11" x14ac:dyDescent="0.2">
      <c r="B5" s="20" t="s">
        <v>222</v>
      </c>
      <c r="D5" s="20"/>
      <c r="E5" s="20"/>
      <c r="F5" s="20"/>
      <c r="G5" s="20"/>
      <c r="H5" s="20"/>
    </row>
    <row r="6" spans="1:11" x14ac:dyDescent="0.2">
      <c r="B6" s="20" t="s">
        <v>223</v>
      </c>
      <c r="D6" s="20"/>
      <c r="E6" s="20"/>
      <c r="F6" s="20"/>
      <c r="G6" s="20"/>
      <c r="H6" s="20"/>
    </row>
    <row r="7" spans="1:11" x14ac:dyDescent="0.2">
      <c r="A7" s="20"/>
      <c r="B7" s="20"/>
      <c r="D7" s="20"/>
      <c r="E7" s="20"/>
      <c r="F7" s="20"/>
      <c r="G7" s="20"/>
      <c r="H7" s="20"/>
    </row>
    <row r="8" spans="1:11" ht="18" x14ac:dyDescent="0.25">
      <c r="A8" s="5" t="s">
        <v>0</v>
      </c>
      <c r="B8" s="20"/>
      <c r="C8" s="20"/>
      <c r="D8" s="20"/>
      <c r="E8" s="20"/>
      <c r="F8" s="20"/>
      <c r="G8" s="20"/>
      <c r="H8" s="20"/>
    </row>
    <row r="9" spans="1:11" x14ac:dyDescent="0.2">
      <c r="A9" s="20"/>
      <c r="B9" s="20"/>
      <c r="C9" s="20"/>
      <c r="D9" s="20"/>
      <c r="E9" s="20"/>
      <c r="F9" s="20"/>
      <c r="G9" s="20"/>
      <c r="H9" s="20"/>
    </row>
    <row r="10" spans="1:11" ht="25.5" x14ac:dyDescent="0.2">
      <c r="A10" s="20"/>
      <c r="B10" s="2" t="s">
        <v>1</v>
      </c>
      <c r="C10" s="2" t="s">
        <v>2</v>
      </c>
      <c r="D10" s="2" t="s">
        <v>3</v>
      </c>
      <c r="E10" s="2" t="s">
        <v>4</v>
      </c>
      <c r="F10" s="2" t="s">
        <v>5</v>
      </c>
      <c r="G10" s="2" t="s">
        <v>7</v>
      </c>
      <c r="H10" s="20"/>
    </row>
    <row r="11" spans="1:11" x14ac:dyDescent="0.2">
      <c r="A11" s="30">
        <v>0</v>
      </c>
      <c r="B11" s="3" t="s">
        <v>6</v>
      </c>
      <c r="C11" s="3" t="s">
        <v>6</v>
      </c>
      <c r="D11" s="3" t="s">
        <v>6</v>
      </c>
      <c r="E11" s="3" t="s">
        <v>6</v>
      </c>
      <c r="F11" s="3" t="s">
        <v>6</v>
      </c>
      <c r="G11" s="3" t="s">
        <v>8</v>
      </c>
      <c r="H11" s="20"/>
    </row>
    <row r="12" spans="1:11" ht="38.25" x14ac:dyDescent="0.2">
      <c r="A12" s="30">
        <v>10</v>
      </c>
      <c r="B12" s="89" t="s">
        <v>234</v>
      </c>
      <c r="C12" s="89" t="s">
        <v>236</v>
      </c>
      <c r="D12" s="89" t="s">
        <v>23</v>
      </c>
      <c r="E12" s="89" t="s">
        <v>12</v>
      </c>
      <c r="F12" s="89" t="s">
        <v>11</v>
      </c>
      <c r="G12" s="89" t="s">
        <v>224</v>
      </c>
      <c r="H12" s="20"/>
    </row>
    <row r="13" spans="1:11" ht="25.5" x14ac:dyDescent="0.2">
      <c r="A13" s="30">
        <v>20</v>
      </c>
      <c r="B13" s="89" t="s">
        <v>235</v>
      </c>
      <c r="C13" s="89" t="s">
        <v>237</v>
      </c>
      <c r="D13" s="89" t="s">
        <v>24</v>
      </c>
      <c r="E13" s="89" t="s">
        <v>13</v>
      </c>
      <c r="F13" s="89" t="s">
        <v>229</v>
      </c>
      <c r="G13" s="89" t="s">
        <v>225</v>
      </c>
      <c r="H13" s="20"/>
    </row>
    <row r="14" spans="1:11" ht="38.25" x14ac:dyDescent="0.2">
      <c r="A14" s="30">
        <v>30</v>
      </c>
      <c r="B14" s="89" t="s">
        <v>19</v>
      </c>
      <c r="C14" s="89" t="s">
        <v>238</v>
      </c>
      <c r="D14" s="89" t="s">
        <v>17</v>
      </c>
      <c r="E14" s="89" t="s">
        <v>14</v>
      </c>
      <c r="F14" s="89" t="s">
        <v>230</v>
      </c>
      <c r="G14" s="89" t="s">
        <v>226</v>
      </c>
      <c r="H14" s="20"/>
    </row>
    <row r="15" spans="1:11" ht="63.75" x14ac:dyDescent="0.2">
      <c r="A15" s="30">
        <v>40</v>
      </c>
      <c r="B15" s="89" t="s">
        <v>242</v>
      </c>
      <c r="C15" s="89" t="s">
        <v>239</v>
      </c>
      <c r="D15" s="89" t="s">
        <v>25</v>
      </c>
      <c r="E15" s="89" t="s">
        <v>15</v>
      </c>
      <c r="F15" s="89" t="s">
        <v>231</v>
      </c>
      <c r="G15" s="89" t="s">
        <v>339</v>
      </c>
      <c r="H15" s="20"/>
    </row>
    <row r="16" spans="1:11" ht="38.25" x14ac:dyDescent="0.2">
      <c r="A16" s="30">
        <v>50</v>
      </c>
      <c r="B16" s="89" t="s">
        <v>243</v>
      </c>
      <c r="C16" s="89" t="s">
        <v>240</v>
      </c>
      <c r="D16" s="89" t="s">
        <v>26</v>
      </c>
      <c r="E16" s="89" t="s">
        <v>16</v>
      </c>
      <c r="F16" s="89" t="s">
        <v>232</v>
      </c>
      <c r="G16" s="89" t="s">
        <v>227</v>
      </c>
      <c r="H16" s="20"/>
      <c r="K16" s="20"/>
    </row>
    <row r="17" spans="1:8" ht="25.5" x14ac:dyDescent="0.2">
      <c r="A17" s="30">
        <v>60</v>
      </c>
      <c r="B17" s="89" t="s">
        <v>244</v>
      </c>
      <c r="C17" s="89"/>
      <c r="D17" s="89"/>
      <c r="E17" s="89"/>
      <c r="F17" s="89"/>
      <c r="G17" s="89" t="s">
        <v>228</v>
      </c>
      <c r="H17" s="20"/>
    </row>
    <row r="18" spans="1:8" x14ac:dyDescent="0.2">
      <c r="A18" s="30">
        <v>70</v>
      </c>
      <c r="B18" s="89"/>
      <c r="C18" s="89"/>
      <c r="D18" s="89"/>
      <c r="E18" s="89"/>
      <c r="F18" s="89"/>
      <c r="G18" s="89"/>
      <c r="H18" s="20"/>
    </row>
    <row r="19" spans="1:8" ht="51" x14ac:dyDescent="0.2">
      <c r="A19" s="30">
        <v>80</v>
      </c>
      <c r="B19" s="89"/>
      <c r="C19" s="89"/>
      <c r="D19" s="89" t="s">
        <v>22</v>
      </c>
      <c r="E19" s="89" t="s">
        <v>18</v>
      </c>
      <c r="F19" s="89"/>
      <c r="G19" s="89"/>
      <c r="H19" s="20"/>
    </row>
    <row r="20" spans="1:8" ht="25.5" x14ac:dyDescent="0.2">
      <c r="A20" s="30">
        <v>90</v>
      </c>
      <c r="B20" s="89"/>
      <c r="C20" s="89"/>
      <c r="D20" s="89"/>
      <c r="E20" s="89"/>
      <c r="F20" s="89"/>
      <c r="G20" s="89" t="s">
        <v>10</v>
      </c>
      <c r="H20" s="20"/>
    </row>
    <row r="21" spans="1:8" ht="63.75" x14ac:dyDescent="0.2">
      <c r="A21" s="30">
        <v>100</v>
      </c>
      <c r="B21" s="89" t="s">
        <v>20</v>
      </c>
      <c r="C21" s="89" t="s">
        <v>241</v>
      </c>
      <c r="D21" s="89" t="s">
        <v>21</v>
      </c>
      <c r="E21" s="89" t="s">
        <v>17</v>
      </c>
      <c r="F21" s="89" t="s">
        <v>233</v>
      </c>
      <c r="G21" s="89" t="s">
        <v>9</v>
      </c>
      <c r="H21" s="20"/>
    </row>
    <row r="22" spans="1:8" x14ac:dyDescent="0.2">
      <c r="A22" s="20"/>
      <c r="B22" s="20"/>
      <c r="C22" s="20"/>
      <c r="D22" s="20"/>
      <c r="E22" s="20"/>
      <c r="F22" s="20"/>
      <c r="G22" s="20"/>
      <c r="H22" s="20"/>
    </row>
    <row r="23" spans="1:8" x14ac:dyDescent="0.2">
      <c r="A23" s="20"/>
      <c r="B23" s="20"/>
      <c r="C23" s="20"/>
      <c r="D23" s="20"/>
      <c r="E23" s="20"/>
      <c r="F23" s="20"/>
      <c r="G23" s="20"/>
      <c r="H23" s="20"/>
    </row>
  </sheetData>
  <phoneticPr fontId="4" type="noConversion"/>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22ABC-E65A-4FD2-8E19-C7641105C4AC}">
  <dimension ref="A1:L111"/>
  <sheetViews>
    <sheetView topLeftCell="A64" workbookViewId="0">
      <selection activeCell="A99" sqref="A99"/>
    </sheetView>
  </sheetViews>
  <sheetFormatPr defaultRowHeight="12.75" x14ac:dyDescent="0.2"/>
  <cols>
    <col min="1" max="1" width="29" customWidth="1"/>
    <col min="2" max="3" width="12.140625" customWidth="1"/>
    <col min="4" max="4" width="11" customWidth="1"/>
    <col min="5" max="5" width="13.28515625" customWidth="1"/>
    <col min="6" max="6" width="11.140625" customWidth="1"/>
    <col min="7" max="7" width="11.5703125" customWidth="1"/>
    <col min="8" max="8" width="10.28515625" customWidth="1"/>
    <col min="9" max="9" width="11.140625" customWidth="1"/>
    <col min="10" max="10" width="13.140625" customWidth="1"/>
    <col min="11" max="11" width="12.140625" customWidth="1"/>
    <col min="12" max="12" width="14" customWidth="1"/>
  </cols>
  <sheetData>
    <row r="1" spans="1:12" ht="20.25" x14ac:dyDescent="0.3">
      <c r="A1" s="80" t="s">
        <v>95</v>
      </c>
      <c r="B1" s="69"/>
      <c r="C1" s="69"/>
      <c r="D1" s="69"/>
      <c r="E1" s="69"/>
      <c r="F1" s="69"/>
      <c r="G1" s="69"/>
      <c r="H1" s="70">
        <v>2021</v>
      </c>
      <c r="I1" s="69"/>
      <c r="J1" s="69"/>
      <c r="K1" s="69"/>
      <c r="L1" s="69"/>
    </row>
    <row r="2" spans="1:12" ht="15" x14ac:dyDescent="0.2">
      <c r="A2" s="71" t="s">
        <v>437</v>
      </c>
      <c r="B2" s="69"/>
      <c r="C2" s="69"/>
      <c r="D2" s="69"/>
      <c r="E2" s="69"/>
      <c r="F2" s="69"/>
      <c r="G2" s="69"/>
      <c r="H2" s="69"/>
      <c r="I2" s="69"/>
      <c r="J2" s="69"/>
      <c r="K2" s="69"/>
      <c r="L2" s="69"/>
    </row>
    <row r="3" spans="1:12" ht="15" x14ac:dyDescent="0.2">
      <c r="A3" s="69" t="s">
        <v>93</v>
      </c>
      <c r="B3" s="69"/>
      <c r="C3" s="69"/>
      <c r="D3" s="69"/>
      <c r="E3" s="69"/>
      <c r="F3" s="69"/>
      <c r="G3" s="69"/>
      <c r="H3" s="69"/>
      <c r="I3" s="69"/>
      <c r="J3" s="69"/>
      <c r="K3" s="69"/>
      <c r="L3" s="69"/>
    </row>
    <row r="4" spans="1:12" ht="15" x14ac:dyDescent="0.2">
      <c r="A4" s="72"/>
      <c r="B4" s="69"/>
      <c r="C4" s="69"/>
      <c r="D4" s="69"/>
      <c r="E4" s="69"/>
      <c r="F4" s="69"/>
      <c r="G4" s="69"/>
      <c r="H4" s="69"/>
      <c r="I4" s="69"/>
      <c r="J4" s="69"/>
      <c r="K4" s="69"/>
      <c r="L4" s="69"/>
    </row>
    <row r="5" spans="1:12" ht="15" x14ac:dyDescent="0.2">
      <c r="A5" s="81" t="s">
        <v>94</v>
      </c>
      <c r="B5" s="69"/>
      <c r="C5" s="69"/>
      <c r="D5" s="69"/>
      <c r="E5" s="69"/>
      <c r="F5" s="69"/>
      <c r="G5" s="69"/>
      <c r="H5" s="69"/>
      <c r="I5" s="69"/>
      <c r="J5" s="69"/>
      <c r="K5" s="69"/>
      <c r="L5" s="69"/>
    </row>
    <row r="6" spans="1:12" ht="15" x14ac:dyDescent="0.2">
      <c r="A6" s="73">
        <v>1</v>
      </c>
      <c r="B6" s="69" t="s">
        <v>96</v>
      </c>
      <c r="C6" s="69"/>
      <c r="D6" s="69"/>
      <c r="E6" s="69"/>
      <c r="F6" s="69"/>
      <c r="G6" s="69"/>
      <c r="H6" s="69"/>
      <c r="I6" s="69"/>
      <c r="J6" s="69"/>
      <c r="K6" s="69"/>
      <c r="L6" s="69"/>
    </row>
    <row r="7" spans="1:12" ht="15.75" x14ac:dyDescent="0.25">
      <c r="A7" s="69">
        <v>2</v>
      </c>
      <c r="B7" s="69" t="s">
        <v>220</v>
      </c>
      <c r="C7" s="69"/>
      <c r="D7" s="69"/>
      <c r="E7" s="69"/>
      <c r="F7" s="69"/>
      <c r="G7" s="69"/>
      <c r="H7" s="69"/>
      <c r="I7" s="69"/>
      <c r="J7" s="69"/>
      <c r="K7" s="69"/>
      <c r="L7" s="69"/>
    </row>
    <row r="8" spans="1:12" ht="15" x14ac:dyDescent="0.2">
      <c r="A8" s="69">
        <v>3</v>
      </c>
      <c r="B8" s="69" t="s">
        <v>219</v>
      </c>
      <c r="C8" s="69"/>
      <c r="D8" s="69"/>
      <c r="E8" s="69"/>
      <c r="F8" s="69"/>
      <c r="G8" s="69"/>
      <c r="H8" s="69"/>
      <c r="I8" s="69"/>
      <c r="J8" s="69"/>
      <c r="K8" s="69"/>
      <c r="L8" s="69"/>
    </row>
    <row r="9" spans="1:12" ht="15.75" x14ac:dyDescent="0.25">
      <c r="A9" s="69">
        <v>4</v>
      </c>
      <c r="B9" s="69" t="s">
        <v>399</v>
      </c>
      <c r="C9" s="69"/>
      <c r="D9" s="69"/>
      <c r="E9" s="69"/>
      <c r="F9" s="69"/>
      <c r="G9" s="69"/>
      <c r="H9" s="69"/>
      <c r="I9" s="69"/>
      <c r="J9" s="69"/>
      <c r="K9" s="69"/>
      <c r="L9" s="69"/>
    </row>
    <row r="10" spans="1:12" ht="78.75" customHeight="1" x14ac:dyDescent="0.25">
      <c r="A10" s="69" t="s">
        <v>139</v>
      </c>
      <c r="B10" s="74" t="s">
        <v>106</v>
      </c>
      <c r="C10" s="75" t="s">
        <v>91</v>
      </c>
      <c r="D10" s="74" t="s">
        <v>212</v>
      </c>
      <c r="E10" s="74" t="s">
        <v>213</v>
      </c>
      <c r="F10" s="74" t="s">
        <v>214</v>
      </c>
      <c r="G10" s="74" t="s">
        <v>215</v>
      </c>
      <c r="H10" s="74" t="s">
        <v>216</v>
      </c>
      <c r="I10" s="74" t="s">
        <v>400</v>
      </c>
      <c r="J10" s="74" t="s">
        <v>361</v>
      </c>
      <c r="K10" s="74"/>
      <c r="L10" s="74" t="s">
        <v>337</v>
      </c>
    </row>
    <row r="11" spans="1:12" ht="15" x14ac:dyDescent="0.2">
      <c r="A11" s="69"/>
      <c r="B11" s="76"/>
      <c r="C11" s="87"/>
      <c r="D11" s="88"/>
      <c r="E11" s="88"/>
      <c r="F11" s="88"/>
      <c r="G11" s="88"/>
      <c r="H11" s="88"/>
      <c r="I11" s="88"/>
      <c r="J11" s="88"/>
      <c r="K11" s="76"/>
      <c r="L11" s="65"/>
    </row>
    <row r="12" spans="1:12" ht="15" x14ac:dyDescent="0.2">
      <c r="A12" s="69" t="s">
        <v>62</v>
      </c>
      <c r="B12" s="76"/>
      <c r="C12" s="87">
        <v>0.5</v>
      </c>
      <c r="D12">
        <v>10</v>
      </c>
      <c r="E12">
        <v>20</v>
      </c>
      <c r="F12">
        <v>20</v>
      </c>
      <c r="G12">
        <v>10</v>
      </c>
      <c r="H12">
        <v>10</v>
      </c>
      <c r="I12">
        <v>50</v>
      </c>
      <c r="J12">
        <f t="shared" ref="J12" si="0">SUM(D12:H12)/5</f>
        <v>14</v>
      </c>
      <c r="K12" s="76"/>
      <c r="L12" s="65" t="s">
        <v>41</v>
      </c>
    </row>
    <row r="13" spans="1:12" ht="15" x14ac:dyDescent="0.2">
      <c r="A13" s="69"/>
      <c r="B13" s="76"/>
      <c r="C13" s="87"/>
      <c r="D13" s="88"/>
      <c r="E13" s="88"/>
      <c r="F13" s="88"/>
      <c r="G13" s="88"/>
      <c r="H13" s="88"/>
      <c r="I13" s="88"/>
      <c r="J13" s="88"/>
      <c r="K13" s="76"/>
      <c r="L13" s="65"/>
    </row>
    <row r="14" spans="1:12" ht="15" x14ac:dyDescent="0.2">
      <c r="A14" s="69" t="s">
        <v>64</v>
      </c>
      <c r="B14" s="76">
        <v>1</v>
      </c>
      <c r="C14" s="87">
        <v>0</v>
      </c>
      <c r="D14">
        <v>40</v>
      </c>
      <c r="E14">
        <v>30</v>
      </c>
      <c r="F14">
        <v>20</v>
      </c>
      <c r="G14">
        <v>10</v>
      </c>
      <c r="H14">
        <v>10</v>
      </c>
      <c r="I14">
        <v>45</v>
      </c>
      <c r="J14">
        <f t="shared" ref="J14:J17" si="1">SUM(D14:H14)/5</f>
        <v>22</v>
      </c>
      <c r="K14" s="76"/>
      <c r="L14" s="65" t="s">
        <v>41</v>
      </c>
    </row>
    <row r="15" spans="1:12" ht="15" x14ac:dyDescent="0.2">
      <c r="A15" s="69" t="s">
        <v>64</v>
      </c>
      <c r="B15" s="76"/>
      <c r="C15" s="87">
        <v>0.1</v>
      </c>
      <c r="D15">
        <v>30</v>
      </c>
      <c r="E15">
        <v>40</v>
      </c>
      <c r="F15">
        <v>20</v>
      </c>
      <c r="G15">
        <v>20</v>
      </c>
      <c r="H15">
        <v>10</v>
      </c>
      <c r="I15">
        <v>40</v>
      </c>
      <c r="J15">
        <f t="shared" si="1"/>
        <v>24</v>
      </c>
      <c r="K15" s="76"/>
      <c r="L15" s="65" t="s">
        <v>41</v>
      </c>
    </row>
    <row r="16" spans="1:12" ht="15" x14ac:dyDescent="0.2">
      <c r="A16" s="69" t="s">
        <v>64</v>
      </c>
      <c r="B16" s="76"/>
      <c r="C16" s="87">
        <v>0.3</v>
      </c>
      <c r="D16">
        <v>20</v>
      </c>
      <c r="E16">
        <v>30</v>
      </c>
      <c r="F16">
        <v>15</v>
      </c>
      <c r="G16">
        <v>0</v>
      </c>
      <c r="H16">
        <v>20</v>
      </c>
      <c r="I16">
        <v>40</v>
      </c>
      <c r="J16">
        <f t="shared" si="1"/>
        <v>17</v>
      </c>
      <c r="K16" s="76"/>
      <c r="L16" s="65" t="s">
        <v>40</v>
      </c>
    </row>
    <row r="17" spans="1:12" ht="15" x14ac:dyDescent="0.2">
      <c r="A17" s="69" t="s">
        <v>64</v>
      </c>
      <c r="B17" s="76"/>
      <c r="C17" s="87">
        <v>0.5</v>
      </c>
      <c r="D17">
        <v>10</v>
      </c>
      <c r="E17">
        <v>10</v>
      </c>
      <c r="F17">
        <v>10</v>
      </c>
      <c r="G17">
        <v>10</v>
      </c>
      <c r="H17">
        <v>0</v>
      </c>
      <c r="I17">
        <v>50</v>
      </c>
      <c r="J17">
        <f t="shared" si="1"/>
        <v>8</v>
      </c>
      <c r="K17" s="76"/>
      <c r="L17" s="65" t="s">
        <v>40</v>
      </c>
    </row>
    <row r="18" spans="1:12" ht="15" x14ac:dyDescent="0.2">
      <c r="A18" s="69"/>
      <c r="B18" s="76"/>
      <c r="C18" s="87"/>
      <c r="D18" s="88"/>
      <c r="E18" s="88"/>
      <c r="F18" s="88"/>
      <c r="G18" s="88"/>
      <c r="H18" s="88"/>
      <c r="I18" s="88"/>
      <c r="J18" s="88"/>
      <c r="K18" s="76"/>
      <c r="L18" s="65"/>
    </row>
    <row r="19" spans="1:12" ht="15" x14ac:dyDescent="0.2">
      <c r="A19" s="69" t="s">
        <v>402</v>
      </c>
      <c r="B19" s="16">
        <v>1</v>
      </c>
      <c r="C19" s="6">
        <v>0</v>
      </c>
      <c r="D19">
        <v>40</v>
      </c>
      <c r="E19">
        <v>30</v>
      </c>
      <c r="F19">
        <v>20</v>
      </c>
      <c r="G19">
        <v>10</v>
      </c>
      <c r="H19">
        <v>10</v>
      </c>
      <c r="I19">
        <v>45</v>
      </c>
      <c r="J19">
        <f t="shared" ref="J19:J22" si="2">SUM(D19:H19)/5</f>
        <v>22</v>
      </c>
      <c r="K19" s="76"/>
      <c r="L19" s="65" t="s">
        <v>41</v>
      </c>
    </row>
    <row r="20" spans="1:12" ht="15" x14ac:dyDescent="0.2">
      <c r="A20" s="69" t="s">
        <v>402</v>
      </c>
      <c r="B20" s="16"/>
      <c r="C20" s="6">
        <v>0.1</v>
      </c>
      <c r="D20">
        <v>30</v>
      </c>
      <c r="E20">
        <v>40</v>
      </c>
      <c r="F20">
        <v>20</v>
      </c>
      <c r="G20">
        <v>20</v>
      </c>
      <c r="H20">
        <v>10</v>
      </c>
      <c r="I20">
        <v>40</v>
      </c>
      <c r="J20">
        <f t="shared" si="2"/>
        <v>24</v>
      </c>
      <c r="K20" s="76"/>
      <c r="L20" s="65" t="s">
        <v>41</v>
      </c>
    </row>
    <row r="21" spans="1:12" ht="15" x14ac:dyDescent="0.2">
      <c r="A21" s="69" t="s">
        <v>402</v>
      </c>
      <c r="B21" s="16"/>
      <c r="C21" s="6">
        <v>0.30000000000000004</v>
      </c>
      <c r="D21">
        <v>20</v>
      </c>
      <c r="E21">
        <v>30</v>
      </c>
      <c r="F21">
        <v>15</v>
      </c>
      <c r="G21">
        <v>0</v>
      </c>
      <c r="H21">
        <v>20</v>
      </c>
      <c r="I21">
        <v>40</v>
      </c>
      <c r="J21">
        <f t="shared" si="2"/>
        <v>17</v>
      </c>
      <c r="K21" s="76"/>
      <c r="L21" s="65" t="s">
        <v>40</v>
      </c>
    </row>
    <row r="22" spans="1:12" ht="15" x14ac:dyDescent="0.2">
      <c r="A22" s="69" t="s">
        <v>402</v>
      </c>
      <c r="B22" s="16"/>
      <c r="C22" s="6">
        <v>0.5</v>
      </c>
      <c r="D22">
        <v>10</v>
      </c>
      <c r="E22">
        <v>10</v>
      </c>
      <c r="F22">
        <v>10</v>
      </c>
      <c r="G22">
        <v>10</v>
      </c>
      <c r="H22">
        <v>0</v>
      </c>
      <c r="I22">
        <v>50</v>
      </c>
      <c r="J22">
        <f t="shared" si="2"/>
        <v>8</v>
      </c>
      <c r="K22" s="76"/>
      <c r="L22" s="65" t="s">
        <v>40</v>
      </c>
    </row>
    <row r="23" spans="1:12" ht="15" x14ac:dyDescent="0.2">
      <c r="A23" s="69"/>
      <c r="B23" s="76"/>
      <c r="C23" s="87"/>
      <c r="D23" s="88"/>
      <c r="E23" s="88"/>
      <c r="F23" s="88"/>
      <c r="G23" s="88"/>
      <c r="H23" s="88"/>
      <c r="I23" s="88"/>
      <c r="J23" s="88"/>
      <c r="K23" s="76"/>
      <c r="L23" s="65"/>
    </row>
    <row r="24" spans="1:12" ht="15" x14ac:dyDescent="0.2">
      <c r="A24" s="69" t="s">
        <v>198</v>
      </c>
      <c r="B24" s="16"/>
      <c r="C24" s="6">
        <v>0.5</v>
      </c>
      <c r="D24">
        <v>20</v>
      </c>
      <c r="E24">
        <v>50</v>
      </c>
      <c r="F24">
        <v>40</v>
      </c>
      <c r="G24">
        <v>0</v>
      </c>
      <c r="H24">
        <v>10</v>
      </c>
      <c r="I24">
        <v>40</v>
      </c>
      <c r="J24">
        <f t="shared" ref="J24:J29" si="3">SUM(D24:H24)/5</f>
        <v>24</v>
      </c>
      <c r="K24" s="78"/>
      <c r="L24" s="67" t="s">
        <v>41</v>
      </c>
    </row>
    <row r="25" spans="1:12" ht="15" x14ac:dyDescent="0.2">
      <c r="A25" s="69" t="s">
        <v>198</v>
      </c>
      <c r="B25" s="16"/>
      <c r="C25" s="6">
        <v>0.6</v>
      </c>
      <c r="D25">
        <v>20</v>
      </c>
      <c r="E25">
        <v>50</v>
      </c>
      <c r="F25">
        <v>30</v>
      </c>
      <c r="G25">
        <v>0</v>
      </c>
      <c r="H25">
        <v>10</v>
      </c>
      <c r="I25">
        <v>50</v>
      </c>
      <c r="J25">
        <f t="shared" si="3"/>
        <v>22</v>
      </c>
      <c r="K25" s="78"/>
      <c r="L25" s="67" t="s">
        <v>41</v>
      </c>
    </row>
    <row r="26" spans="1:12" ht="15" x14ac:dyDescent="0.2">
      <c r="A26" s="69" t="s">
        <v>198</v>
      </c>
      <c r="B26" s="16"/>
      <c r="C26" s="6">
        <v>0.7</v>
      </c>
      <c r="D26">
        <v>20</v>
      </c>
      <c r="E26">
        <v>40</v>
      </c>
      <c r="F26">
        <v>40</v>
      </c>
      <c r="G26">
        <v>0</v>
      </c>
      <c r="H26">
        <v>10</v>
      </c>
      <c r="I26">
        <v>40</v>
      </c>
      <c r="J26">
        <f t="shared" si="3"/>
        <v>22</v>
      </c>
      <c r="K26" s="78"/>
      <c r="L26" s="67" t="s">
        <v>41</v>
      </c>
    </row>
    <row r="27" spans="1:12" ht="15" x14ac:dyDescent="0.2">
      <c r="A27" s="69" t="s">
        <v>198</v>
      </c>
      <c r="B27" s="16"/>
      <c r="C27" s="6">
        <v>0.79999999999999993</v>
      </c>
      <c r="D27">
        <v>25</v>
      </c>
      <c r="E27">
        <v>25</v>
      </c>
      <c r="F27">
        <v>20</v>
      </c>
      <c r="G27">
        <v>0</v>
      </c>
      <c r="H27">
        <v>10</v>
      </c>
      <c r="I27">
        <v>40</v>
      </c>
      <c r="J27">
        <f t="shared" si="3"/>
        <v>16</v>
      </c>
      <c r="K27" s="78"/>
      <c r="L27" s="67" t="s">
        <v>40</v>
      </c>
    </row>
    <row r="28" spans="1:12" ht="15" x14ac:dyDescent="0.2">
      <c r="A28" s="69" t="s">
        <v>198</v>
      </c>
      <c r="B28" s="16"/>
      <c r="C28" s="6">
        <v>0.9</v>
      </c>
      <c r="D28">
        <v>40</v>
      </c>
      <c r="E28">
        <v>40</v>
      </c>
      <c r="F28">
        <v>30</v>
      </c>
      <c r="G28">
        <v>0</v>
      </c>
      <c r="H28">
        <v>0</v>
      </c>
      <c r="I28">
        <v>30</v>
      </c>
      <c r="J28">
        <f t="shared" si="3"/>
        <v>22</v>
      </c>
      <c r="K28" s="78"/>
      <c r="L28" s="67" t="s">
        <v>40</v>
      </c>
    </row>
    <row r="29" spans="1:12" ht="15" x14ac:dyDescent="0.2">
      <c r="A29" s="69" t="s">
        <v>198</v>
      </c>
      <c r="B29" s="16"/>
      <c r="C29" s="6">
        <v>1</v>
      </c>
      <c r="D29">
        <v>15</v>
      </c>
      <c r="E29">
        <v>15</v>
      </c>
      <c r="F29">
        <v>30</v>
      </c>
      <c r="G29">
        <v>0</v>
      </c>
      <c r="H29">
        <v>10</v>
      </c>
      <c r="I29">
        <v>40</v>
      </c>
      <c r="J29">
        <f t="shared" si="3"/>
        <v>14</v>
      </c>
      <c r="K29" s="78"/>
      <c r="L29" s="67" t="s">
        <v>40</v>
      </c>
    </row>
    <row r="30" spans="1:12" ht="15" x14ac:dyDescent="0.2">
      <c r="A30" s="69"/>
      <c r="B30" s="16"/>
      <c r="C30" s="6"/>
      <c r="K30" s="78"/>
      <c r="L30" s="67"/>
    </row>
    <row r="31" spans="1:12" ht="15" x14ac:dyDescent="0.2">
      <c r="A31" s="69" t="s">
        <v>365</v>
      </c>
      <c r="B31" s="16">
        <v>1</v>
      </c>
      <c r="C31" s="6">
        <v>0.5</v>
      </c>
      <c r="D31">
        <v>20</v>
      </c>
      <c r="E31">
        <v>30</v>
      </c>
      <c r="F31">
        <v>40</v>
      </c>
      <c r="G31">
        <v>10</v>
      </c>
      <c r="H31">
        <v>10</v>
      </c>
      <c r="I31">
        <v>50</v>
      </c>
      <c r="J31">
        <f t="shared" ref="J31:J49" si="4">SUM(D31:H31)/5</f>
        <v>22</v>
      </c>
      <c r="L31" s="67" t="s">
        <v>41</v>
      </c>
    </row>
    <row r="32" spans="1:12" ht="15" x14ac:dyDescent="0.2">
      <c r="A32" s="69" t="s">
        <v>365</v>
      </c>
      <c r="B32" s="16"/>
      <c r="C32" s="6">
        <v>0.6</v>
      </c>
      <c r="D32">
        <v>10</v>
      </c>
      <c r="E32">
        <v>20</v>
      </c>
      <c r="F32">
        <v>30</v>
      </c>
      <c r="G32">
        <v>0</v>
      </c>
      <c r="H32">
        <v>10</v>
      </c>
      <c r="I32">
        <v>45</v>
      </c>
      <c r="J32">
        <f t="shared" si="4"/>
        <v>14</v>
      </c>
      <c r="K32" s="78"/>
      <c r="L32" s="67" t="s">
        <v>40</v>
      </c>
    </row>
    <row r="33" spans="1:12" ht="15" x14ac:dyDescent="0.2">
      <c r="A33" s="69" t="s">
        <v>365</v>
      </c>
      <c r="B33" s="16"/>
      <c r="C33" s="6">
        <v>0.7</v>
      </c>
      <c r="D33">
        <v>15</v>
      </c>
      <c r="E33">
        <v>30</v>
      </c>
      <c r="F33">
        <v>50</v>
      </c>
      <c r="G33">
        <v>10</v>
      </c>
      <c r="H33">
        <v>10</v>
      </c>
      <c r="I33">
        <v>50</v>
      </c>
      <c r="J33">
        <f t="shared" si="4"/>
        <v>23</v>
      </c>
      <c r="K33" s="78"/>
      <c r="L33" s="67" t="s">
        <v>41</v>
      </c>
    </row>
    <row r="34" spans="1:12" ht="15" x14ac:dyDescent="0.2">
      <c r="A34" s="69" t="s">
        <v>365</v>
      </c>
      <c r="B34" s="16"/>
      <c r="C34" s="6">
        <v>0.79999999999999993</v>
      </c>
      <c r="D34">
        <v>20</v>
      </c>
      <c r="E34">
        <v>40</v>
      </c>
      <c r="F34">
        <v>30</v>
      </c>
      <c r="G34">
        <v>0</v>
      </c>
      <c r="H34">
        <v>20</v>
      </c>
      <c r="I34">
        <v>50</v>
      </c>
      <c r="J34">
        <f t="shared" si="4"/>
        <v>22</v>
      </c>
      <c r="K34" s="78"/>
      <c r="L34" s="67" t="s">
        <v>41</v>
      </c>
    </row>
    <row r="35" spans="1:12" ht="15" x14ac:dyDescent="0.2">
      <c r="A35" s="69" t="s">
        <v>365</v>
      </c>
      <c r="B35" s="16"/>
      <c r="C35" s="6">
        <v>0.89999999999999991</v>
      </c>
      <c r="D35">
        <v>20</v>
      </c>
      <c r="E35">
        <v>20</v>
      </c>
      <c r="F35">
        <v>10</v>
      </c>
      <c r="G35">
        <v>0</v>
      </c>
      <c r="H35">
        <v>20</v>
      </c>
      <c r="I35">
        <v>50</v>
      </c>
      <c r="J35">
        <f t="shared" si="4"/>
        <v>14</v>
      </c>
      <c r="K35" s="78"/>
      <c r="L35" s="67" t="s">
        <v>41</v>
      </c>
    </row>
    <row r="36" spans="1:12" ht="15" x14ac:dyDescent="0.2">
      <c r="A36" s="69" t="s">
        <v>365</v>
      </c>
      <c r="B36" s="16"/>
      <c r="C36" s="6">
        <v>0.99999999999999989</v>
      </c>
      <c r="D36">
        <v>30</v>
      </c>
      <c r="E36">
        <v>50</v>
      </c>
      <c r="F36">
        <v>30</v>
      </c>
      <c r="G36">
        <v>20</v>
      </c>
      <c r="H36">
        <v>10</v>
      </c>
      <c r="I36">
        <v>50</v>
      </c>
      <c r="J36">
        <f t="shared" si="4"/>
        <v>28</v>
      </c>
      <c r="K36" s="78"/>
      <c r="L36" s="67" t="s">
        <v>41</v>
      </c>
    </row>
    <row r="37" spans="1:12" ht="15" x14ac:dyDescent="0.2">
      <c r="A37" s="69" t="s">
        <v>365</v>
      </c>
      <c r="B37" s="16"/>
      <c r="C37" s="6">
        <v>1.0999999999999999</v>
      </c>
      <c r="D37">
        <v>30</v>
      </c>
      <c r="E37">
        <v>40</v>
      </c>
      <c r="F37">
        <v>15</v>
      </c>
      <c r="G37">
        <v>10</v>
      </c>
      <c r="H37">
        <v>20</v>
      </c>
      <c r="I37">
        <v>50</v>
      </c>
      <c r="J37">
        <f t="shared" si="4"/>
        <v>23</v>
      </c>
      <c r="K37" s="78"/>
      <c r="L37" s="67" t="s">
        <v>41</v>
      </c>
    </row>
    <row r="38" spans="1:12" ht="15" x14ac:dyDescent="0.2">
      <c r="A38" s="69" t="s">
        <v>365</v>
      </c>
      <c r="B38" s="16"/>
      <c r="C38" s="6">
        <v>1.2</v>
      </c>
      <c r="D38">
        <v>40</v>
      </c>
      <c r="E38">
        <v>40</v>
      </c>
      <c r="F38">
        <v>20</v>
      </c>
      <c r="G38">
        <v>0</v>
      </c>
      <c r="H38">
        <v>20</v>
      </c>
      <c r="I38">
        <v>50</v>
      </c>
      <c r="J38">
        <f t="shared" si="4"/>
        <v>24</v>
      </c>
      <c r="K38" s="78"/>
      <c r="L38" s="67" t="s">
        <v>41</v>
      </c>
    </row>
    <row r="39" spans="1:12" ht="15" x14ac:dyDescent="0.2">
      <c r="A39" s="69" t="s">
        <v>365</v>
      </c>
      <c r="B39" s="16"/>
      <c r="C39" s="6">
        <v>1.3</v>
      </c>
      <c r="D39">
        <v>10</v>
      </c>
      <c r="E39">
        <v>20</v>
      </c>
      <c r="F39">
        <v>10</v>
      </c>
      <c r="G39">
        <v>0</v>
      </c>
      <c r="H39">
        <v>0</v>
      </c>
      <c r="I39">
        <v>50</v>
      </c>
      <c r="J39">
        <f t="shared" si="4"/>
        <v>8</v>
      </c>
      <c r="K39" s="78"/>
      <c r="L39" s="67" t="s">
        <v>41</v>
      </c>
    </row>
    <row r="40" spans="1:12" ht="15" x14ac:dyDescent="0.2">
      <c r="A40" s="69" t="s">
        <v>365</v>
      </c>
      <c r="B40" s="16"/>
      <c r="C40" s="6">
        <v>1.4000000000000001</v>
      </c>
      <c r="D40">
        <v>30</v>
      </c>
      <c r="E40">
        <v>50</v>
      </c>
      <c r="F40">
        <v>10</v>
      </c>
      <c r="G40">
        <v>10</v>
      </c>
      <c r="H40">
        <v>0</v>
      </c>
      <c r="I40">
        <v>45</v>
      </c>
      <c r="J40">
        <f t="shared" si="4"/>
        <v>20</v>
      </c>
      <c r="K40" s="78"/>
      <c r="L40" s="67" t="s">
        <v>40</v>
      </c>
    </row>
    <row r="41" spans="1:12" ht="15" x14ac:dyDescent="0.2">
      <c r="A41" s="69" t="s">
        <v>365</v>
      </c>
      <c r="B41" s="16"/>
      <c r="C41" s="6">
        <v>1.5000000000000002</v>
      </c>
      <c r="D41">
        <v>30</v>
      </c>
      <c r="E41">
        <v>40</v>
      </c>
      <c r="F41">
        <v>20</v>
      </c>
      <c r="G41">
        <v>0</v>
      </c>
      <c r="H41">
        <v>10</v>
      </c>
      <c r="I41">
        <v>40</v>
      </c>
      <c r="J41">
        <f t="shared" si="4"/>
        <v>20</v>
      </c>
      <c r="K41" s="78"/>
      <c r="L41" s="67" t="s">
        <v>40</v>
      </c>
    </row>
    <row r="42" spans="1:12" ht="15" x14ac:dyDescent="0.2">
      <c r="A42" s="69" t="s">
        <v>365</v>
      </c>
      <c r="B42" s="16"/>
      <c r="C42" s="6">
        <v>1.6000000000000003</v>
      </c>
      <c r="D42">
        <v>30</v>
      </c>
      <c r="E42">
        <v>60</v>
      </c>
      <c r="F42">
        <v>40</v>
      </c>
      <c r="G42">
        <v>10</v>
      </c>
      <c r="H42">
        <v>15</v>
      </c>
      <c r="I42">
        <v>50</v>
      </c>
      <c r="J42">
        <f t="shared" si="4"/>
        <v>31</v>
      </c>
      <c r="K42" s="78"/>
      <c r="L42" s="67" t="s">
        <v>41</v>
      </c>
    </row>
    <row r="43" spans="1:12" ht="15" x14ac:dyDescent="0.2">
      <c r="A43" s="69"/>
      <c r="B43" s="16"/>
      <c r="C43" s="6"/>
      <c r="K43" s="78"/>
      <c r="L43" s="67"/>
    </row>
    <row r="44" spans="1:12" ht="15" x14ac:dyDescent="0.2">
      <c r="A44" s="69" t="s">
        <v>48</v>
      </c>
      <c r="B44" s="16"/>
      <c r="C44" s="6">
        <v>0.3</v>
      </c>
      <c r="D44">
        <v>30</v>
      </c>
      <c r="E44">
        <v>40</v>
      </c>
      <c r="F44">
        <v>40</v>
      </c>
      <c r="G44">
        <v>10</v>
      </c>
      <c r="H44">
        <v>10</v>
      </c>
      <c r="I44">
        <v>15</v>
      </c>
      <c r="J44">
        <f t="shared" ref="J44:J45" si="5">SUM(D44:H44)/5</f>
        <v>26</v>
      </c>
      <c r="K44" s="78"/>
      <c r="L44" s="67" t="s">
        <v>40</v>
      </c>
    </row>
    <row r="45" spans="1:12" ht="15" x14ac:dyDescent="0.2">
      <c r="A45" s="69" t="s">
        <v>48</v>
      </c>
      <c r="B45" s="16"/>
      <c r="C45" s="6">
        <v>0.7</v>
      </c>
      <c r="D45">
        <v>20</v>
      </c>
      <c r="E45">
        <v>40</v>
      </c>
      <c r="F45">
        <v>40</v>
      </c>
      <c r="G45">
        <v>0</v>
      </c>
      <c r="H45">
        <v>10</v>
      </c>
      <c r="I45">
        <v>30</v>
      </c>
      <c r="J45">
        <f t="shared" si="5"/>
        <v>22</v>
      </c>
      <c r="K45" s="78"/>
      <c r="L45" s="67" t="s">
        <v>40</v>
      </c>
    </row>
    <row r="46" spans="1:12" ht="15" x14ac:dyDescent="0.2">
      <c r="A46" s="69" t="s">
        <v>48</v>
      </c>
      <c r="B46" s="16"/>
      <c r="C46" s="6">
        <v>0.79999999999999993</v>
      </c>
      <c r="D46">
        <v>40</v>
      </c>
      <c r="E46">
        <v>40</v>
      </c>
      <c r="F46">
        <v>40</v>
      </c>
      <c r="G46">
        <v>10</v>
      </c>
      <c r="H46">
        <v>10</v>
      </c>
      <c r="I46">
        <v>40</v>
      </c>
      <c r="J46">
        <f t="shared" si="4"/>
        <v>28</v>
      </c>
      <c r="K46" s="78"/>
      <c r="L46" s="67" t="s">
        <v>41</v>
      </c>
    </row>
    <row r="47" spans="1:12" ht="15" x14ac:dyDescent="0.2">
      <c r="A47" s="69" t="s">
        <v>48</v>
      </c>
      <c r="B47" s="16"/>
      <c r="C47" s="6">
        <v>0.89999999999999991</v>
      </c>
      <c r="D47">
        <v>20</v>
      </c>
      <c r="E47">
        <v>30</v>
      </c>
      <c r="F47">
        <v>30</v>
      </c>
      <c r="G47">
        <v>20</v>
      </c>
      <c r="H47">
        <v>20</v>
      </c>
      <c r="I47">
        <v>50</v>
      </c>
      <c r="J47">
        <f t="shared" si="4"/>
        <v>24</v>
      </c>
      <c r="K47" s="78"/>
      <c r="L47" s="67" t="s">
        <v>41</v>
      </c>
    </row>
    <row r="48" spans="1:12" ht="15" x14ac:dyDescent="0.2">
      <c r="A48" s="69" t="s">
        <v>48</v>
      </c>
      <c r="B48" s="16"/>
      <c r="C48" s="6">
        <v>0.99999999999999989</v>
      </c>
      <c r="D48">
        <v>10</v>
      </c>
      <c r="E48">
        <v>20</v>
      </c>
      <c r="F48">
        <v>40</v>
      </c>
      <c r="G48">
        <v>10</v>
      </c>
      <c r="H48">
        <v>10</v>
      </c>
      <c r="I48">
        <v>50</v>
      </c>
      <c r="J48">
        <f t="shared" si="4"/>
        <v>18</v>
      </c>
      <c r="K48" s="78"/>
      <c r="L48" s="67" t="s">
        <v>41</v>
      </c>
    </row>
    <row r="49" spans="1:12" ht="15" x14ac:dyDescent="0.2">
      <c r="A49" s="69" t="s">
        <v>48</v>
      </c>
      <c r="B49" s="16"/>
      <c r="C49" s="6">
        <v>1.0999999999999999</v>
      </c>
      <c r="D49">
        <v>30</v>
      </c>
      <c r="E49">
        <v>30</v>
      </c>
      <c r="F49">
        <v>30</v>
      </c>
      <c r="G49">
        <v>10</v>
      </c>
      <c r="H49">
        <v>10</v>
      </c>
      <c r="I49">
        <v>50</v>
      </c>
      <c r="J49">
        <f t="shared" si="4"/>
        <v>22</v>
      </c>
      <c r="K49" s="78"/>
      <c r="L49" s="67" t="s">
        <v>41</v>
      </c>
    </row>
    <row r="50" spans="1:12" ht="15" x14ac:dyDescent="0.2">
      <c r="A50" s="69"/>
      <c r="B50" s="76"/>
      <c r="C50" s="87"/>
      <c r="D50" s="88"/>
      <c r="E50" s="88"/>
      <c r="F50" s="88"/>
      <c r="G50" s="88"/>
      <c r="H50" s="88"/>
      <c r="I50" s="88"/>
      <c r="J50" s="88"/>
      <c r="K50" s="78"/>
      <c r="L50" s="67"/>
    </row>
    <row r="51" spans="1:12" ht="15" x14ac:dyDescent="0.2">
      <c r="A51" s="69" t="s">
        <v>324</v>
      </c>
      <c r="B51" s="16">
        <v>1</v>
      </c>
      <c r="C51" s="6">
        <v>0</v>
      </c>
      <c r="D51">
        <v>30</v>
      </c>
      <c r="E51">
        <v>30</v>
      </c>
      <c r="F51">
        <v>20</v>
      </c>
      <c r="G51">
        <v>10</v>
      </c>
      <c r="H51">
        <v>10</v>
      </c>
      <c r="I51">
        <v>30</v>
      </c>
      <c r="J51">
        <f t="shared" ref="J51:J55" si="6">SUM(D51:H51)/5</f>
        <v>20</v>
      </c>
      <c r="K51" s="78"/>
      <c r="L51" s="65" t="s">
        <v>40</v>
      </c>
    </row>
    <row r="52" spans="1:12" ht="15" x14ac:dyDescent="0.2">
      <c r="A52" s="69" t="s">
        <v>324</v>
      </c>
      <c r="B52" s="16"/>
      <c r="C52" s="6">
        <v>0.2</v>
      </c>
      <c r="D52">
        <v>40</v>
      </c>
      <c r="E52">
        <v>40</v>
      </c>
      <c r="F52">
        <v>40</v>
      </c>
      <c r="G52">
        <v>10</v>
      </c>
      <c r="H52">
        <v>20</v>
      </c>
      <c r="I52">
        <v>30</v>
      </c>
      <c r="J52">
        <f t="shared" si="6"/>
        <v>30</v>
      </c>
      <c r="K52" s="78"/>
      <c r="L52" s="65" t="s">
        <v>40</v>
      </c>
    </row>
    <row r="53" spans="1:12" ht="15" x14ac:dyDescent="0.2">
      <c r="A53" s="69" t="s">
        <v>324</v>
      </c>
      <c r="B53" s="16"/>
      <c r="C53" s="6">
        <v>0.6</v>
      </c>
      <c r="D53">
        <v>40</v>
      </c>
      <c r="E53">
        <v>40</v>
      </c>
      <c r="F53">
        <v>20</v>
      </c>
      <c r="G53">
        <v>0</v>
      </c>
      <c r="H53">
        <v>10</v>
      </c>
      <c r="I53">
        <v>40</v>
      </c>
      <c r="J53">
        <f t="shared" si="6"/>
        <v>22</v>
      </c>
      <c r="K53" s="78"/>
      <c r="L53" s="65" t="s">
        <v>41</v>
      </c>
    </row>
    <row r="54" spans="1:12" ht="15" x14ac:dyDescent="0.2">
      <c r="A54" s="69" t="s">
        <v>324</v>
      </c>
      <c r="B54" s="16"/>
      <c r="C54" s="6">
        <v>0.7</v>
      </c>
      <c r="D54">
        <v>30</v>
      </c>
      <c r="E54">
        <v>20</v>
      </c>
      <c r="F54">
        <v>20</v>
      </c>
      <c r="G54">
        <v>0</v>
      </c>
      <c r="H54">
        <v>0</v>
      </c>
      <c r="I54">
        <v>40</v>
      </c>
      <c r="J54">
        <f t="shared" si="6"/>
        <v>14</v>
      </c>
      <c r="K54" s="78"/>
      <c r="L54" s="65" t="s">
        <v>40</v>
      </c>
    </row>
    <row r="55" spans="1:12" ht="15" x14ac:dyDescent="0.2">
      <c r="A55" s="69" t="s">
        <v>324</v>
      </c>
      <c r="B55" s="16"/>
      <c r="C55" s="6">
        <v>0.79999999999999993</v>
      </c>
      <c r="D55">
        <v>50</v>
      </c>
      <c r="E55" s="20">
        <v>40</v>
      </c>
      <c r="F55">
        <v>20</v>
      </c>
      <c r="G55">
        <v>10</v>
      </c>
      <c r="H55">
        <v>10</v>
      </c>
      <c r="I55">
        <v>25</v>
      </c>
      <c r="J55">
        <f t="shared" si="6"/>
        <v>26</v>
      </c>
      <c r="K55" s="78"/>
      <c r="L55" s="65" t="s">
        <v>40</v>
      </c>
    </row>
    <row r="56" spans="1:12" ht="15" x14ac:dyDescent="0.2">
      <c r="A56" s="69"/>
      <c r="B56" s="16"/>
      <c r="C56" s="6"/>
      <c r="E56" s="20"/>
      <c r="K56" s="78"/>
      <c r="L56" s="65"/>
    </row>
    <row r="57" spans="1:12" ht="15" x14ac:dyDescent="0.2">
      <c r="A57" s="69" t="s">
        <v>404</v>
      </c>
      <c r="B57" s="16"/>
      <c r="C57" s="6">
        <v>1.6</v>
      </c>
      <c r="D57">
        <v>20</v>
      </c>
      <c r="E57">
        <v>20</v>
      </c>
      <c r="F57">
        <v>20</v>
      </c>
      <c r="G57">
        <v>40</v>
      </c>
      <c r="H57">
        <v>10</v>
      </c>
      <c r="I57">
        <v>30</v>
      </c>
      <c r="J57">
        <f t="shared" ref="J57" si="7">SUM(D57:H57)/5</f>
        <v>22</v>
      </c>
      <c r="K57" s="78"/>
      <c r="L57" s="65" t="s">
        <v>40</v>
      </c>
    </row>
    <row r="58" spans="1:12" ht="15" x14ac:dyDescent="0.2">
      <c r="A58" s="69"/>
      <c r="B58" s="16"/>
      <c r="C58" s="6"/>
      <c r="K58" s="78"/>
      <c r="L58" s="67"/>
    </row>
    <row r="59" spans="1:12" ht="15" x14ac:dyDescent="0.2">
      <c r="A59" s="69" t="s">
        <v>202</v>
      </c>
      <c r="B59" s="16">
        <v>1</v>
      </c>
      <c r="C59" s="6">
        <v>0</v>
      </c>
      <c r="D59">
        <v>5</v>
      </c>
      <c r="E59">
        <v>5</v>
      </c>
      <c r="F59">
        <v>0</v>
      </c>
      <c r="G59">
        <v>0</v>
      </c>
      <c r="H59">
        <v>0</v>
      </c>
      <c r="I59">
        <v>45</v>
      </c>
      <c r="J59">
        <f t="shared" ref="J59:J60" si="8">SUM(D59:H59)/5</f>
        <v>2</v>
      </c>
      <c r="K59" s="78"/>
      <c r="L59" s="65" t="s">
        <v>40</v>
      </c>
    </row>
    <row r="60" spans="1:12" ht="15" x14ac:dyDescent="0.2">
      <c r="A60" s="69" t="s">
        <v>202</v>
      </c>
      <c r="B60" s="16">
        <v>1</v>
      </c>
      <c r="C60" s="6">
        <v>1.6</v>
      </c>
      <c r="D60">
        <v>40</v>
      </c>
      <c r="E60">
        <v>50</v>
      </c>
      <c r="F60">
        <v>20</v>
      </c>
      <c r="G60">
        <v>20</v>
      </c>
      <c r="H60">
        <v>15</v>
      </c>
      <c r="I60">
        <v>20</v>
      </c>
      <c r="J60">
        <f t="shared" si="8"/>
        <v>29</v>
      </c>
      <c r="K60" s="67" t="s">
        <v>40</v>
      </c>
      <c r="L60" s="67" t="s">
        <v>40</v>
      </c>
    </row>
    <row r="61" spans="1:12" ht="15" x14ac:dyDescent="0.2">
      <c r="A61" s="69"/>
      <c r="B61" s="16"/>
      <c r="C61" s="6"/>
      <c r="K61" s="78"/>
      <c r="L61" s="65"/>
    </row>
    <row r="62" spans="1:12" ht="15" x14ac:dyDescent="0.2">
      <c r="A62" s="69"/>
      <c r="B62" s="78"/>
      <c r="C62" s="87"/>
      <c r="D62" s="88"/>
      <c r="E62" s="88"/>
      <c r="F62" s="88"/>
      <c r="G62" s="88"/>
      <c r="H62" s="88"/>
      <c r="I62" s="88"/>
      <c r="J62" s="88"/>
      <c r="K62" s="78"/>
      <c r="L62" s="65"/>
    </row>
    <row r="63" spans="1:12" ht="15" x14ac:dyDescent="0.2">
      <c r="A63" s="69" t="s">
        <v>123</v>
      </c>
      <c r="B63" s="16"/>
      <c r="C63" s="6">
        <v>0.99999999999999989</v>
      </c>
      <c r="D63">
        <v>40</v>
      </c>
      <c r="E63">
        <v>40</v>
      </c>
      <c r="F63">
        <v>30</v>
      </c>
      <c r="G63">
        <v>15</v>
      </c>
      <c r="H63">
        <v>10</v>
      </c>
      <c r="I63">
        <v>20</v>
      </c>
      <c r="J63">
        <f t="shared" ref="J63:J65" si="9">SUM(D63:H63)/5</f>
        <v>27</v>
      </c>
      <c r="K63" s="78"/>
      <c r="L63" s="67" t="s">
        <v>40</v>
      </c>
    </row>
    <row r="64" spans="1:12" ht="15" x14ac:dyDescent="0.2">
      <c r="A64" s="69" t="s">
        <v>123</v>
      </c>
      <c r="B64" s="16"/>
      <c r="C64" s="6">
        <v>1.5000000000000002</v>
      </c>
      <c r="D64">
        <v>30</v>
      </c>
      <c r="E64">
        <v>30</v>
      </c>
      <c r="F64">
        <v>30</v>
      </c>
      <c r="G64">
        <v>15</v>
      </c>
      <c r="H64">
        <v>10</v>
      </c>
      <c r="I64">
        <v>50</v>
      </c>
      <c r="J64">
        <f t="shared" si="9"/>
        <v>23</v>
      </c>
      <c r="K64" s="78"/>
      <c r="L64" s="67" t="s">
        <v>41</v>
      </c>
    </row>
    <row r="65" spans="1:12" ht="15" x14ac:dyDescent="0.2">
      <c r="A65" s="69" t="s">
        <v>123</v>
      </c>
      <c r="B65" s="16"/>
      <c r="C65" s="6">
        <v>1.8000000000000005</v>
      </c>
      <c r="D65">
        <v>40</v>
      </c>
      <c r="E65">
        <v>50</v>
      </c>
      <c r="F65">
        <v>40</v>
      </c>
      <c r="G65">
        <v>0</v>
      </c>
      <c r="H65">
        <v>10</v>
      </c>
      <c r="I65">
        <v>30</v>
      </c>
      <c r="J65">
        <f t="shared" si="9"/>
        <v>28</v>
      </c>
      <c r="K65" s="78"/>
      <c r="L65" s="67" t="s">
        <v>40</v>
      </c>
    </row>
    <row r="66" spans="1:12" ht="15" x14ac:dyDescent="0.2">
      <c r="A66" s="69"/>
      <c r="B66" s="78"/>
      <c r="C66" s="69"/>
      <c r="D66" s="88"/>
      <c r="E66" s="88"/>
      <c r="F66" s="88"/>
      <c r="G66" s="88"/>
      <c r="H66" s="88"/>
      <c r="I66" s="88"/>
      <c r="J66" s="88"/>
      <c r="K66" s="78"/>
      <c r="L66" s="67"/>
    </row>
    <row r="67" spans="1:12" ht="15" x14ac:dyDescent="0.2">
      <c r="A67" s="69" t="s">
        <v>70</v>
      </c>
      <c r="B67" s="16"/>
      <c r="C67" s="6">
        <v>0.1</v>
      </c>
      <c r="D67">
        <v>30</v>
      </c>
      <c r="E67">
        <v>30</v>
      </c>
      <c r="F67">
        <v>20</v>
      </c>
      <c r="G67">
        <v>0</v>
      </c>
      <c r="H67">
        <v>10</v>
      </c>
      <c r="I67">
        <v>50</v>
      </c>
      <c r="J67">
        <f>SUM(D67:H67)/5</f>
        <v>18</v>
      </c>
      <c r="K67" s="78"/>
      <c r="L67" s="67" t="s">
        <v>41</v>
      </c>
    </row>
    <row r="68" spans="1:12" ht="15" x14ac:dyDescent="0.2">
      <c r="A68" s="69"/>
      <c r="B68" s="78"/>
      <c r="C68" s="69"/>
      <c r="D68" s="88"/>
      <c r="E68" s="88"/>
      <c r="F68" s="88"/>
      <c r="G68" s="88"/>
      <c r="H68" s="88"/>
      <c r="I68" s="88"/>
      <c r="J68" s="88"/>
      <c r="K68" s="78"/>
      <c r="L68" s="67"/>
    </row>
    <row r="69" spans="1:12" ht="15" x14ac:dyDescent="0.2">
      <c r="A69" s="69" t="s">
        <v>367</v>
      </c>
      <c r="B69" s="16"/>
      <c r="C69" s="6">
        <f>0.1+B68</f>
        <v>0.1</v>
      </c>
      <c r="D69">
        <v>10</v>
      </c>
      <c r="E69">
        <v>20</v>
      </c>
      <c r="F69">
        <v>20</v>
      </c>
      <c r="G69">
        <v>10</v>
      </c>
      <c r="H69">
        <v>20</v>
      </c>
      <c r="I69">
        <v>50</v>
      </c>
      <c r="J69">
        <f t="shared" ref="J69" si="10">SUM(D69:H69)/5</f>
        <v>16</v>
      </c>
      <c r="K69" s="78"/>
      <c r="L69" s="67" t="s">
        <v>41</v>
      </c>
    </row>
    <row r="70" spans="1:12" ht="15" x14ac:dyDescent="0.2">
      <c r="B70" s="78"/>
      <c r="C70" s="78"/>
      <c r="D70" s="84"/>
      <c r="E70" s="84"/>
      <c r="F70" s="84"/>
      <c r="G70" s="84"/>
      <c r="H70" s="84"/>
      <c r="I70" s="84"/>
      <c r="J70" s="84"/>
      <c r="K70" s="78"/>
      <c r="L70" s="67"/>
    </row>
    <row r="71" spans="1:12" ht="15" x14ac:dyDescent="0.2">
      <c r="A71" s="69"/>
      <c r="B71" s="78"/>
      <c r="C71" s="78"/>
      <c r="D71" s="84"/>
      <c r="E71" s="84"/>
      <c r="F71" s="84"/>
      <c r="G71" s="84"/>
      <c r="H71" s="84"/>
      <c r="I71" s="84"/>
      <c r="J71" s="84"/>
      <c r="K71" s="78"/>
      <c r="L71" s="67"/>
    </row>
    <row r="72" spans="1:12" ht="15" x14ac:dyDescent="0.2">
      <c r="B72" s="78"/>
      <c r="C72" s="78"/>
      <c r="D72" s="84"/>
      <c r="E72" s="84"/>
      <c r="F72" s="84"/>
      <c r="G72" s="84"/>
      <c r="H72" s="84"/>
      <c r="I72" s="84"/>
      <c r="J72" s="84"/>
      <c r="K72" s="78"/>
      <c r="L72" s="67"/>
    </row>
    <row r="73" spans="1:12" ht="15" x14ac:dyDescent="0.2">
      <c r="A73" s="69"/>
      <c r="B73" s="78"/>
      <c r="C73" s="77"/>
      <c r="D73" s="78"/>
      <c r="E73" s="78"/>
      <c r="F73" s="78"/>
      <c r="G73" s="78"/>
      <c r="H73" s="78"/>
      <c r="I73" s="78"/>
      <c r="J73" s="78"/>
      <c r="K73" s="78"/>
      <c r="L73" s="78"/>
    </row>
    <row r="74" spans="1:12" ht="15" x14ac:dyDescent="0.2">
      <c r="A74" s="69" t="s">
        <v>127</v>
      </c>
      <c r="B74" s="78">
        <f t="shared" ref="B74:J74" si="11">COUNT(B11:B73)</f>
        <v>6</v>
      </c>
      <c r="C74" s="78">
        <f t="shared" si="11"/>
        <v>46</v>
      </c>
      <c r="D74" s="78">
        <f t="shared" si="11"/>
        <v>46</v>
      </c>
      <c r="E74" s="78">
        <f t="shared" si="11"/>
        <v>46</v>
      </c>
      <c r="F74" s="78">
        <f t="shared" si="11"/>
        <v>46</v>
      </c>
      <c r="G74" s="78">
        <f t="shared" si="11"/>
        <v>46</v>
      </c>
      <c r="H74" s="78">
        <f t="shared" si="11"/>
        <v>46</v>
      </c>
      <c r="I74" s="78">
        <f t="shared" si="11"/>
        <v>46</v>
      </c>
      <c r="J74" s="78">
        <f t="shared" si="11"/>
        <v>46</v>
      </c>
      <c r="K74" s="78"/>
      <c r="L74" s="78"/>
    </row>
    <row r="75" spans="1:12" ht="15" x14ac:dyDescent="0.2">
      <c r="A75" s="69" t="s">
        <v>29</v>
      </c>
      <c r="B75" s="78"/>
      <c r="C75" s="78"/>
      <c r="D75" s="79">
        <f t="shared" ref="D75:J75" si="12">AVERAGE(D11:D69)</f>
        <v>25.869565217391305</v>
      </c>
      <c r="E75" s="79">
        <f t="shared" si="12"/>
        <v>32.934782608695649</v>
      </c>
      <c r="F75" s="79">
        <f t="shared" si="12"/>
        <v>25.326086956521738</v>
      </c>
      <c r="G75" s="79">
        <f t="shared" si="12"/>
        <v>7.6086956521739131</v>
      </c>
      <c r="H75" s="79">
        <f t="shared" si="12"/>
        <v>10.652173913043478</v>
      </c>
      <c r="I75" s="79">
        <f t="shared" si="12"/>
        <v>41.630434782608695</v>
      </c>
      <c r="J75" s="79">
        <f t="shared" si="12"/>
        <v>20.478260869565219</v>
      </c>
      <c r="K75" s="79"/>
      <c r="L75" s="67"/>
    </row>
    <row r="76" spans="1:12" x14ac:dyDescent="0.2">
      <c r="A76" s="64"/>
      <c r="B76" s="64"/>
      <c r="C76" s="64"/>
      <c r="D76" s="67"/>
      <c r="E76" s="67"/>
      <c r="F76" s="67"/>
      <c r="G76" s="67"/>
      <c r="H76" s="67"/>
      <c r="I76" s="67"/>
      <c r="J76" s="67"/>
      <c r="K76" s="67"/>
      <c r="L76" s="67"/>
    </row>
    <row r="77" spans="1:12" x14ac:dyDescent="0.2">
      <c r="A77" s="86" t="s">
        <v>64</v>
      </c>
      <c r="B77" s="64"/>
      <c r="C77" s="94">
        <f>COUNT(C14:C17)</f>
        <v>4</v>
      </c>
      <c r="D77" s="90">
        <f t="shared" ref="D77:J77" si="13">AVERAGE(D14:D17)</f>
        <v>25</v>
      </c>
      <c r="E77" s="90">
        <f t="shared" si="13"/>
        <v>27.5</v>
      </c>
      <c r="F77" s="90">
        <f t="shared" si="13"/>
        <v>16.25</v>
      </c>
      <c r="G77" s="90">
        <f t="shared" si="13"/>
        <v>10</v>
      </c>
      <c r="H77" s="90">
        <f t="shared" si="13"/>
        <v>10</v>
      </c>
      <c r="I77" s="90">
        <f t="shared" si="13"/>
        <v>43.75</v>
      </c>
      <c r="J77" s="90">
        <f t="shared" si="13"/>
        <v>17.75</v>
      </c>
      <c r="K77" s="67"/>
      <c r="L77" s="67"/>
    </row>
    <row r="78" spans="1:12" x14ac:dyDescent="0.2">
      <c r="A78" s="86" t="s">
        <v>61</v>
      </c>
      <c r="B78" s="64"/>
      <c r="C78" s="64">
        <f>COUNT(C19:C22)</f>
        <v>4</v>
      </c>
      <c r="D78" s="90">
        <f t="shared" ref="D78:J78" si="14">AVERAGE(D19:D22)</f>
        <v>25</v>
      </c>
      <c r="E78" s="90">
        <f t="shared" si="14"/>
        <v>27.5</v>
      </c>
      <c r="F78" s="90">
        <f t="shared" si="14"/>
        <v>16.25</v>
      </c>
      <c r="G78" s="90">
        <f t="shared" si="14"/>
        <v>10</v>
      </c>
      <c r="H78" s="90">
        <f t="shared" si="14"/>
        <v>10</v>
      </c>
      <c r="I78" s="90">
        <f t="shared" si="14"/>
        <v>43.75</v>
      </c>
      <c r="J78" s="90">
        <f t="shared" si="14"/>
        <v>17.75</v>
      </c>
      <c r="K78" s="67"/>
      <c r="L78" s="67"/>
    </row>
    <row r="79" spans="1:12" x14ac:dyDescent="0.2">
      <c r="A79" s="86" t="s">
        <v>57</v>
      </c>
      <c r="B79" s="64"/>
      <c r="C79" s="64">
        <f>COUNT(C24:C29)</f>
        <v>6</v>
      </c>
      <c r="D79" s="90">
        <f t="shared" ref="D79:J79" si="15">AVERAGE(D24:D29)</f>
        <v>23.333333333333332</v>
      </c>
      <c r="E79" s="90">
        <f t="shared" si="15"/>
        <v>36.666666666666664</v>
      </c>
      <c r="F79" s="90">
        <f t="shared" si="15"/>
        <v>31.666666666666668</v>
      </c>
      <c r="G79" s="90">
        <f t="shared" si="15"/>
        <v>0</v>
      </c>
      <c r="H79" s="90">
        <f t="shared" si="15"/>
        <v>8.3333333333333339</v>
      </c>
      <c r="I79" s="90">
        <f t="shared" si="15"/>
        <v>40</v>
      </c>
      <c r="J79" s="90">
        <f t="shared" si="15"/>
        <v>20</v>
      </c>
      <c r="K79" s="67"/>
      <c r="L79" s="67"/>
    </row>
    <row r="80" spans="1:12" x14ac:dyDescent="0.2">
      <c r="A80" s="86" t="s">
        <v>27</v>
      </c>
      <c r="B80" s="64"/>
      <c r="C80" s="64">
        <f>COUNT(C31:C42)</f>
        <v>12</v>
      </c>
      <c r="D80" s="90">
        <f t="shared" ref="D80:J80" si="16">AVERAGE(D31:D42)</f>
        <v>23.75</v>
      </c>
      <c r="E80" s="90">
        <f t="shared" si="16"/>
        <v>36.666666666666664</v>
      </c>
      <c r="F80" s="90">
        <f t="shared" si="16"/>
        <v>25.416666666666668</v>
      </c>
      <c r="G80" s="90">
        <f t="shared" si="16"/>
        <v>5.833333333333333</v>
      </c>
      <c r="H80" s="90">
        <f t="shared" si="16"/>
        <v>12.083333333333334</v>
      </c>
      <c r="I80" s="90">
        <f t="shared" si="16"/>
        <v>48.333333333333336</v>
      </c>
      <c r="J80" s="90">
        <f t="shared" si="16"/>
        <v>20.75</v>
      </c>
      <c r="K80" s="67"/>
      <c r="L80" s="67"/>
    </row>
    <row r="81" spans="1:12" x14ac:dyDescent="0.2">
      <c r="A81" s="86" t="s">
        <v>48</v>
      </c>
      <c r="B81" s="64"/>
      <c r="C81" s="64">
        <f>COUNT(C44:C49)</f>
        <v>6</v>
      </c>
      <c r="D81" s="90">
        <f t="shared" ref="D81:J81" si="17">AVERAGE(D44:D49)</f>
        <v>25</v>
      </c>
      <c r="E81" s="90">
        <f t="shared" si="17"/>
        <v>33.333333333333336</v>
      </c>
      <c r="F81" s="90">
        <f t="shared" si="17"/>
        <v>36.666666666666664</v>
      </c>
      <c r="G81" s="90">
        <f t="shared" si="17"/>
        <v>10</v>
      </c>
      <c r="H81" s="90">
        <f t="shared" si="17"/>
        <v>11.666666666666666</v>
      </c>
      <c r="I81" s="90">
        <f t="shared" si="17"/>
        <v>39.166666666666664</v>
      </c>
      <c r="J81" s="90">
        <f t="shared" si="17"/>
        <v>23.333333333333332</v>
      </c>
      <c r="K81" s="67"/>
      <c r="L81" s="67"/>
    </row>
    <row r="82" spans="1:12" x14ac:dyDescent="0.2">
      <c r="A82" s="86" t="s">
        <v>69</v>
      </c>
      <c r="C82">
        <f>COUNT(C51:C55)</f>
        <v>5</v>
      </c>
      <c r="D82" s="31">
        <f t="shared" ref="D82:J82" si="18">AVERAGE(D51:D55)</f>
        <v>38</v>
      </c>
      <c r="E82" s="31">
        <f t="shared" si="18"/>
        <v>34</v>
      </c>
      <c r="F82" s="31">
        <f t="shared" si="18"/>
        <v>24</v>
      </c>
      <c r="G82" s="31">
        <f t="shared" si="18"/>
        <v>6</v>
      </c>
      <c r="H82" s="31">
        <f t="shared" si="18"/>
        <v>10</v>
      </c>
      <c r="I82" s="31">
        <f t="shared" si="18"/>
        <v>33</v>
      </c>
      <c r="J82" s="31">
        <f t="shared" si="18"/>
        <v>22.4</v>
      </c>
      <c r="K82" s="67"/>
      <c r="L82" s="67"/>
    </row>
    <row r="83" spans="1:12" x14ac:dyDescent="0.2">
      <c r="A83" s="86" t="s">
        <v>50</v>
      </c>
      <c r="B83" s="64"/>
      <c r="C83" s="64">
        <f>COUNT(C63:C65)</f>
        <v>3</v>
      </c>
      <c r="D83" s="68">
        <f t="shared" ref="D83:J83" si="19">AVERAGE(D63:D65)</f>
        <v>36.666666666666664</v>
      </c>
      <c r="E83" s="68">
        <f t="shared" si="19"/>
        <v>40</v>
      </c>
      <c r="F83" s="68">
        <f t="shared" si="19"/>
        <v>33.333333333333336</v>
      </c>
      <c r="G83" s="68">
        <f t="shared" si="19"/>
        <v>10</v>
      </c>
      <c r="H83" s="68">
        <f t="shared" si="19"/>
        <v>10</v>
      </c>
      <c r="I83" s="68">
        <f t="shared" si="19"/>
        <v>33.333333333333336</v>
      </c>
      <c r="J83" s="68">
        <f t="shared" si="19"/>
        <v>26</v>
      </c>
      <c r="K83" s="67"/>
      <c r="L83" s="67"/>
    </row>
    <row r="84" spans="1:12" x14ac:dyDescent="0.2">
      <c r="A84" s="86"/>
      <c r="B84" s="64"/>
      <c r="C84" s="64"/>
      <c r="D84" s="90"/>
      <c r="E84" s="90"/>
      <c r="F84" s="90"/>
      <c r="G84" s="90"/>
      <c r="H84" s="90"/>
      <c r="I84" s="90"/>
      <c r="J84" s="90"/>
      <c r="K84" s="67"/>
      <c r="L84" s="67"/>
    </row>
    <row r="85" spans="1:12" x14ac:dyDescent="0.2">
      <c r="A85" s="86" t="s">
        <v>368</v>
      </c>
      <c r="B85" s="64"/>
      <c r="C85" s="64">
        <f>C74-SUM(C77:C84)</f>
        <v>6</v>
      </c>
      <c r="D85" s="68"/>
      <c r="E85" s="68"/>
      <c r="F85" s="68"/>
      <c r="G85" s="68"/>
      <c r="H85" s="68"/>
      <c r="I85" s="68"/>
      <c r="J85" s="68"/>
      <c r="K85" s="67"/>
      <c r="L85" s="67"/>
    </row>
    <row r="86" spans="1:12" ht="15" x14ac:dyDescent="0.25">
      <c r="A86" s="64"/>
      <c r="B86" s="64"/>
      <c r="C86" s="64"/>
      <c r="D86" s="68"/>
      <c r="E86" s="91"/>
      <c r="F86" s="91"/>
      <c r="G86" s="91"/>
      <c r="H86" s="91"/>
      <c r="I86" s="91"/>
      <c r="J86" s="91"/>
      <c r="K86" s="67"/>
      <c r="L86" s="67"/>
    </row>
    <row r="87" spans="1:12" x14ac:dyDescent="0.2">
      <c r="A87" s="66" t="s">
        <v>327</v>
      </c>
      <c r="B87" s="64"/>
      <c r="C87" s="64"/>
      <c r="D87" s="64"/>
      <c r="E87" s="64"/>
      <c r="F87" s="64"/>
      <c r="G87" s="105" t="s">
        <v>410</v>
      </c>
      <c r="H87" s="106"/>
      <c r="I87" s="64"/>
      <c r="J87" s="64"/>
      <c r="K87" s="64"/>
      <c r="L87" s="64"/>
    </row>
    <row r="88" spans="1:12" x14ac:dyDescent="0.2">
      <c r="C88" s="104" t="s">
        <v>409</v>
      </c>
      <c r="D88" s="104"/>
      <c r="E88" s="104"/>
      <c r="G88" s="106"/>
      <c r="H88" s="106"/>
    </row>
    <row r="89" spans="1:12" ht="26.25" x14ac:dyDescent="0.25">
      <c r="A89" s="92" t="s">
        <v>328</v>
      </c>
      <c r="B89" s="92"/>
      <c r="C89" s="92" t="s">
        <v>408</v>
      </c>
      <c r="D89" s="92" t="s">
        <v>407</v>
      </c>
      <c r="E89" s="92" t="s">
        <v>406</v>
      </c>
      <c r="G89" s="92" t="s">
        <v>105</v>
      </c>
      <c r="H89" s="92" t="s">
        <v>29</v>
      </c>
      <c r="J89" s="74" t="s">
        <v>40</v>
      </c>
      <c r="K89" s="74" t="s">
        <v>41</v>
      </c>
      <c r="L89" s="64"/>
    </row>
    <row r="90" spans="1:12" x14ac:dyDescent="0.2">
      <c r="A90" s="64">
        <v>2012</v>
      </c>
      <c r="B90" s="64"/>
      <c r="C90" s="67">
        <v>31</v>
      </c>
      <c r="D90" s="67">
        <v>5</v>
      </c>
      <c r="E90" s="67">
        <v>31</v>
      </c>
      <c r="G90" s="67">
        <v>36</v>
      </c>
      <c r="H90" s="67">
        <v>33</v>
      </c>
      <c r="J90" s="64"/>
      <c r="K90" s="64"/>
      <c r="L90" s="64"/>
    </row>
    <row r="91" spans="1:12" x14ac:dyDescent="0.2">
      <c r="A91" s="64">
        <v>2015</v>
      </c>
      <c r="B91" s="64"/>
      <c r="C91" s="67">
        <v>32</v>
      </c>
      <c r="D91" s="67">
        <v>3</v>
      </c>
      <c r="E91" s="67">
        <v>24</v>
      </c>
      <c r="G91" s="67">
        <v>37</v>
      </c>
      <c r="H91" s="67">
        <v>22</v>
      </c>
      <c r="J91" s="64"/>
      <c r="K91" s="64"/>
      <c r="L91" s="64"/>
    </row>
    <row r="92" spans="1:12" x14ac:dyDescent="0.2">
      <c r="A92" s="64">
        <v>2016</v>
      </c>
      <c r="B92" s="64"/>
      <c r="C92" s="67">
        <v>19</v>
      </c>
      <c r="D92" s="67">
        <v>1</v>
      </c>
      <c r="E92" s="67">
        <v>13</v>
      </c>
      <c r="G92" s="67">
        <v>25</v>
      </c>
      <c r="H92" s="67">
        <v>23</v>
      </c>
      <c r="J92" s="64"/>
      <c r="K92" s="64"/>
      <c r="L92" s="64"/>
    </row>
    <row r="93" spans="1:12" x14ac:dyDescent="0.2">
      <c r="A93" s="64">
        <v>2017</v>
      </c>
      <c r="B93" s="64"/>
      <c r="C93" s="67">
        <v>23</v>
      </c>
      <c r="D93" s="67">
        <v>3</v>
      </c>
      <c r="E93" s="67">
        <v>16</v>
      </c>
      <c r="G93" s="67">
        <v>33</v>
      </c>
      <c r="H93" s="67">
        <v>21</v>
      </c>
      <c r="J93" s="64"/>
      <c r="K93" s="64"/>
      <c r="L93" s="64"/>
    </row>
    <row r="94" spans="1:12" x14ac:dyDescent="0.2">
      <c r="A94" s="64">
        <v>2018</v>
      </c>
      <c r="B94" s="64"/>
      <c r="C94" s="67">
        <v>18</v>
      </c>
      <c r="D94" s="67">
        <v>1</v>
      </c>
      <c r="E94" s="67">
        <v>4</v>
      </c>
      <c r="G94" s="67">
        <v>37</v>
      </c>
      <c r="H94" s="67">
        <v>19</v>
      </c>
      <c r="J94" s="64"/>
      <c r="K94" s="64"/>
      <c r="L94" s="64"/>
    </row>
    <row r="95" spans="1:12" ht="15" x14ac:dyDescent="0.25">
      <c r="A95" s="64">
        <v>2019</v>
      </c>
      <c r="B95" s="63" t="s">
        <v>36</v>
      </c>
      <c r="C95" s="67">
        <v>47</v>
      </c>
      <c r="D95" s="67">
        <v>37</v>
      </c>
      <c r="E95" s="85">
        <v>17</v>
      </c>
      <c r="G95" s="68">
        <v>47.978723404255319</v>
      </c>
      <c r="H95" s="68">
        <v>15.617021276595745</v>
      </c>
      <c r="J95" s="63"/>
      <c r="K95" s="63"/>
      <c r="L95" s="63"/>
    </row>
    <row r="96" spans="1:12" x14ac:dyDescent="0.2">
      <c r="A96" s="64">
        <v>2020</v>
      </c>
      <c r="C96" s="67">
        <v>64</v>
      </c>
      <c r="D96" s="16">
        <v>42</v>
      </c>
      <c r="E96" s="16">
        <v>12</v>
      </c>
      <c r="G96" s="67">
        <v>46</v>
      </c>
      <c r="H96" s="67">
        <v>14</v>
      </c>
    </row>
    <row r="97" spans="1:12" x14ac:dyDescent="0.2">
      <c r="A97" s="64">
        <v>2021</v>
      </c>
      <c r="C97" s="67">
        <v>46</v>
      </c>
      <c r="D97" s="67">
        <v>23</v>
      </c>
      <c r="E97" s="67">
        <v>28</v>
      </c>
      <c r="G97" s="67">
        <v>41</v>
      </c>
      <c r="H97" s="67">
        <v>21</v>
      </c>
      <c r="J97" s="67">
        <v>21</v>
      </c>
      <c r="K97" s="67">
        <v>25</v>
      </c>
    </row>
    <row r="98" spans="1:12" x14ac:dyDescent="0.2">
      <c r="A98" s="86"/>
      <c r="B98" s="64"/>
      <c r="C98" s="64"/>
      <c r="D98" s="68"/>
      <c r="E98" s="68"/>
      <c r="F98" s="68"/>
      <c r="G98" s="68"/>
      <c r="H98" s="68"/>
      <c r="I98" s="68"/>
      <c r="J98" s="68"/>
      <c r="K98" s="67"/>
      <c r="L98" s="67"/>
    </row>
    <row r="99" spans="1:12" x14ac:dyDescent="0.2">
      <c r="A99" s="86"/>
      <c r="B99" s="64"/>
      <c r="C99" s="64"/>
      <c r="D99" s="90"/>
      <c r="E99" s="90"/>
      <c r="F99" s="90"/>
      <c r="G99" s="90"/>
      <c r="H99" s="90"/>
      <c r="I99" s="90"/>
      <c r="J99" s="90"/>
      <c r="K99" s="67"/>
      <c r="L99" s="67"/>
    </row>
    <row r="100" spans="1:12" x14ac:dyDescent="0.2">
      <c r="A100" s="86"/>
      <c r="B100" s="64"/>
      <c r="C100" s="64"/>
      <c r="D100" s="68"/>
      <c r="E100" s="68"/>
      <c r="F100" s="68"/>
      <c r="G100" s="68"/>
      <c r="H100" s="68"/>
      <c r="I100" s="68"/>
      <c r="J100" s="68"/>
      <c r="K100" s="67"/>
      <c r="L100" s="67"/>
    </row>
    <row r="101" spans="1:12" ht="15" x14ac:dyDescent="0.25">
      <c r="A101" s="64"/>
      <c r="B101" s="64"/>
      <c r="C101" s="64"/>
      <c r="D101" s="68"/>
      <c r="E101" s="91"/>
      <c r="F101" s="91"/>
      <c r="G101" s="91"/>
      <c r="H101" s="91"/>
      <c r="I101" s="91"/>
      <c r="J101" s="91"/>
      <c r="K101" s="67"/>
      <c r="L101" s="67"/>
    </row>
    <row r="102" spans="1:12" ht="12.75" customHeight="1" x14ac:dyDescent="0.2">
      <c r="A102" s="66"/>
      <c r="B102" s="64"/>
      <c r="C102" s="64"/>
      <c r="D102" s="64"/>
      <c r="E102" s="64"/>
      <c r="F102" s="64"/>
      <c r="G102" s="105"/>
      <c r="H102" s="106"/>
      <c r="I102" s="64"/>
      <c r="J102" s="64"/>
      <c r="K102" s="64"/>
      <c r="L102" s="64"/>
    </row>
    <row r="103" spans="1:12" x14ac:dyDescent="0.2">
      <c r="C103" s="104"/>
      <c r="D103" s="104"/>
      <c r="E103" s="104"/>
      <c r="G103" s="106"/>
      <c r="H103" s="106"/>
    </row>
    <row r="104" spans="1:12" ht="51" customHeight="1" x14ac:dyDescent="0.2">
      <c r="A104" s="92"/>
      <c r="B104" s="92"/>
      <c r="C104" s="92"/>
      <c r="D104" s="92"/>
      <c r="E104" s="92"/>
      <c r="G104" s="92"/>
      <c r="H104" s="92"/>
      <c r="J104" s="92"/>
      <c r="K104" s="92"/>
      <c r="L104" s="64"/>
    </row>
    <row r="105" spans="1:12" x14ac:dyDescent="0.2">
      <c r="A105" s="64"/>
      <c r="B105" s="64"/>
      <c r="C105" s="67"/>
      <c r="D105" s="67"/>
      <c r="E105" s="67"/>
      <c r="G105" s="67"/>
      <c r="H105" s="67"/>
      <c r="J105" s="64"/>
      <c r="K105" s="64"/>
      <c r="L105" s="64"/>
    </row>
    <row r="106" spans="1:12" x14ac:dyDescent="0.2">
      <c r="A106" s="64"/>
      <c r="B106" s="64"/>
      <c r="C106" s="67"/>
      <c r="D106" s="67"/>
      <c r="E106" s="67"/>
      <c r="G106" s="67"/>
      <c r="H106" s="67"/>
      <c r="J106" s="64"/>
      <c r="K106" s="64"/>
      <c r="L106" s="64"/>
    </row>
    <row r="107" spans="1:12" x14ac:dyDescent="0.2">
      <c r="A107" s="64"/>
      <c r="B107" s="64"/>
      <c r="C107" s="67"/>
      <c r="D107" s="67"/>
      <c r="E107" s="67"/>
      <c r="G107" s="67"/>
      <c r="H107" s="67"/>
      <c r="J107" s="64"/>
      <c r="K107" s="64"/>
      <c r="L107" s="64"/>
    </row>
    <row r="108" spans="1:12" x14ac:dyDescent="0.2">
      <c r="A108" s="64"/>
      <c r="B108" s="64"/>
      <c r="C108" s="67"/>
      <c r="D108" s="67"/>
      <c r="E108" s="67"/>
      <c r="G108" s="67"/>
      <c r="H108" s="67"/>
      <c r="J108" s="64"/>
      <c r="K108" s="64"/>
      <c r="L108" s="64"/>
    </row>
    <row r="109" spans="1:12" x14ac:dyDescent="0.2">
      <c r="A109" s="64"/>
      <c r="B109" s="64"/>
      <c r="C109" s="67"/>
      <c r="D109" s="67"/>
      <c r="E109" s="67"/>
      <c r="G109" s="67"/>
      <c r="H109" s="67"/>
      <c r="J109" s="64"/>
      <c r="K109" s="64"/>
      <c r="L109" s="64"/>
    </row>
    <row r="110" spans="1:12" ht="15" x14ac:dyDescent="0.25">
      <c r="A110" s="64"/>
      <c r="B110" s="63"/>
      <c r="C110" s="67"/>
      <c r="D110" s="67"/>
      <c r="E110" s="85"/>
      <c r="G110" s="68"/>
      <c r="H110" s="68"/>
      <c r="J110" s="63"/>
      <c r="K110" s="63"/>
      <c r="L110" s="63"/>
    </row>
    <row r="111" spans="1:12" x14ac:dyDescent="0.2">
      <c r="A111" s="64"/>
      <c r="C111" s="67"/>
      <c r="D111" s="16"/>
      <c r="E111" s="16"/>
      <c r="G111" s="67"/>
      <c r="H111" s="67"/>
    </row>
  </sheetData>
  <mergeCells count="4">
    <mergeCell ref="G102:H103"/>
    <mergeCell ref="C103:E103"/>
    <mergeCell ref="G87:H88"/>
    <mergeCell ref="C88:E88"/>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91B6-8688-49EB-A17B-3EA448AE277A}">
  <sheetPr>
    <pageSetUpPr fitToPage="1"/>
  </sheetPr>
  <dimension ref="A1:R85"/>
  <sheetViews>
    <sheetView topLeftCell="A51" zoomScaleNormal="100" workbookViewId="0">
      <selection activeCell="L86" sqref="L86"/>
    </sheetView>
  </sheetViews>
  <sheetFormatPr defaultRowHeight="12.75" x14ac:dyDescent="0.2"/>
  <cols>
    <col min="1" max="1" width="29" customWidth="1"/>
    <col min="2" max="2" width="12.140625" customWidth="1"/>
    <col min="3" max="3" width="10.28515625" customWidth="1"/>
    <col min="4" max="4" width="11" customWidth="1"/>
    <col min="5" max="5" width="13.28515625" customWidth="1"/>
    <col min="6" max="6" width="11.140625" customWidth="1"/>
    <col min="7" max="7" width="11.5703125" customWidth="1"/>
    <col min="8" max="8" width="13.5703125" customWidth="1"/>
    <col min="9" max="9" width="11.140625" customWidth="1"/>
    <col min="10" max="10" width="13.140625" customWidth="1"/>
    <col min="11" max="11" width="4.5703125" customWidth="1"/>
    <col min="12" max="12" width="14" customWidth="1"/>
    <col min="14" max="14" width="16.28515625" customWidth="1"/>
    <col min="15" max="15" width="14.42578125" customWidth="1"/>
  </cols>
  <sheetData>
    <row r="1" spans="1:18" ht="20.25" x14ac:dyDescent="0.3">
      <c r="A1" s="80" t="s">
        <v>95</v>
      </c>
      <c r="B1" s="69"/>
      <c r="C1" s="69"/>
      <c r="D1" s="69"/>
      <c r="E1" s="69"/>
      <c r="F1" s="69"/>
      <c r="G1" s="69"/>
      <c r="H1" s="70">
        <v>2022</v>
      </c>
      <c r="I1" s="69"/>
      <c r="J1" s="69"/>
      <c r="K1" s="69"/>
      <c r="L1" s="69"/>
    </row>
    <row r="2" spans="1:18" ht="15" x14ac:dyDescent="0.2">
      <c r="A2" s="71" t="s">
        <v>455</v>
      </c>
      <c r="B2" s="69"/>
      <c r="C2" s="69"/>
      <c r="D2" s="69"/>
      <c r="E2" s="69"/>
      <c r="F2" s="69"/>
      <c r="G2" s="69"/>
      <c r="H2" s="69"/>
      <c r="I2" s="69"/>
      <c r="J2" s="69"/>
      <c r="K2" s="69"/>
      <c r="L2" s="69"/>
    </row>
    <row r="3" spans="1:18" ht="15" x14ac:dyDescent="0.2">
      <c r="A3" s="69" t="s">
        <v>93</v>
      </c>
      <c r="B3" s="69"/>
      <c r="C3" s="69"/>
      <c r="D3" s="69"/>
      <c r="E3" s="69"/>
      <c r="F3" s="69"/>
      <c r="G3" s="69"/>
      <c r="H3" s="69"/>
      <c r="I3" s="69"/>
      <c r="J3" s="69"/>
      <c r="K3" s="69"/>
      <c r="L3" s="69"/>
    </row>
    <row r="4" spans="1:18" ht="15" x14ac:dyDescent="0.2">
      <c r="A4" s="72"/>
      <c r="B4" s="69"/>
      <c r="C4" s="69"/>
      <c r="D4" s="69"/>
      <c r="E4" s="69"/>
      <c r="F4" s="69"/>
      <c r="G4" s="69"/>
      <c r="H4" s="69"/>
      <c r="I4" s="69"/>
      <c r="J4" s="69"/>
      <c r="K4" s="69"/>
      <c r="L4" s="69"/>
    </row>
    <row r="5" spans="1:18" ht="15.75" x14ac:dyDescent="0.25">
      <c r="A5" s="95" t="s">
        <v>94</v>
      </c>
      <c r="B5" s="69"/>
      <c r="C5" s="69"/>
      <c r="D5" s="69"/>
      <c r="E5" s="69"/>
      <c r="F5" s="69"/>
      <c r="G5" s="69"/>
      <c r="H5" s="69"/>
      <c r="I5" s="69"/>
      <c r="J5" s="69"/>
      <c r="K5" s="69"/>
      <c r="L5" s="69"/>
    </row>
    <row r="6" spans="1:18" ht="15" x14ac:dyDescent="0.2">
      <c r="A6" s="69" t="s">
        <v>461</v>
      </c>
      <c r="C6" s="69"/>
      <c r="D6" s="69"/>
      <c r="E6" s="69"/>
      <c r="F6" s="69"/>
      <c r="G6" s="69"/>
      <c r="H6" s="69"/>
      <c r="I6" s="69"/>
      <c r="J6" s="69"/>
      <c r="K6" s="69"/>
      <c r="L6" s="69"/>
    </row>
    <row r="7" spans="1:18" ht="15.75" x14ac:dyDescent="0.25">
      <c r="A7" s="69" t="s">
        <v>460</v>
      </c>
      <c r="C7" s="69"/>
      <c r="D7" s="69"/>
      <c r="E7" s="69"/>
      <c r="F7" s="69"/>
      <c r="G7" s="69"/>
      <c r="H7" s="69"/>
      <c r="I7" s="69"/>
      <c r="J7" s="69"/>
      <c r="K7" s="69"/>
      <c r="L7" s="69"/>
    </row>
    <row r="8" spans="1:18" ht="15" x14ac:dyDescent="0.2">
      <c r="A8" s="69" t="s">
        <v>462</v>
      </c>
      <c r="C8" s="69"/>
      <c r="D8" s="69"/>
      <c r="E8" s="69"/>
      <c r="F8" s="69"/>
      <c r="G8" s="69"/>
      <c r="H8" s="69"/>
      <c r="I8" s="69"/>
      <c r="J8" s="69"/>
      <c r="K8" s="69"/>
      <c r="L8" s="69"/>
    </row>
    <row r="9" spans="1:18" ht="15" x14ac:dyDescent="0.2">
      <c r="A9" s="69" t="s">
        <v>463</v>
      </c>
      <c r="C9" s="69"/>
      <c r="D9" s="69"/>
      <c r="E9" s="69"/>
      <c r="F9" s="69"/>
      <c r="G9" s="69"/>
      <c r="H9" s="69"/>
      <c r="I9" s="69"/>
      <c r="J9" s="69"/>
      <c r="K9" s="69"/>
      <c r="L9" s="69"/>
    </row>
    <row r="10" spans="1:18" ht="15.75" x14ac:dyDescent="0.25">
      <c r="A10" s="69" t="s">
        <v>464</v>
      </c>
      <c r="C10" s="69"/>
      <c r="D10" s="69"/>
      <c r="E10" s="69"/>
      <c r="F10" s="69"/>
      <c r="G10" s="69"/>
      <c r="H10" s="69"/>
      <c r="I10" s="69"/>
      <c r="J10" s="69"/>
      <c r="K10" s="69"/>
      <c r="L10" s="69"/>
    </row>
    <row r="11" spans="1:18" ht="15.75" x14ac:dyDescent="0.25">
      <c r="A11" s="69" t="s">
        <v>465</v>
      </c>
      <c r="C11" s="69"/>
      <c r="D11" s="69"/>
      <c r="E11" s="69"/>
      <c r="F11" s="69"/>
      <c r="G11" s="69"/>
      <c r="H11" s="69"/>
      <c r="I11" s="69"/>
      <c r="J11" s="69"/>
      <c r="K11" s="69"/>
      <c r="L11" s="69"/>
    </row>
    <row r="12" spans="1:18" ht="15.75" x14ac:dyDescent="0.25">
      <c r="A12" s="69" t="s">
        <v>466</v>
      </c>
      <c r="C12" s="69"/>
      <c r="D12" s="69"/>
      <c r="E12" s="69"/>
      <c r="F12" s="69"/>
      <c r="G12" s="69"/>
      <c r="H12" s="69"/>
      <c r="I12" s="69"/>
      <c r="J12" s="69"/>
      <c r="K12" s="69"/>
      <c r="L12" s="69"/>
    </row>
    <row r="13" spans="1:18" ht="55.5" customHeight="1" x14ac:dyDescent="0.25">
      <c r="A13" s="69" t="s">
        <v>139</v>
      </c>
      <c r="B13" s="74" t="s">
        <v>106</v>
      </c>
      <c r="C13" s="75" t="s">
        <v>91</v>
      </c>
      <c r="D13" s="74" t="s">
        <v>212</v>
      </c>
      <c r="E13" s="74" t="s">
        <v>213</v>
      </c>
      <c r="F13" s="74" t="s">
        <v>214</v>
      </c>
      <c r="G13" s="74" t="s">
        <v>215</v>
      </c>
      <c r="H13" s="74" t="s">
        <v>216</v>
      </c>
      <c r="I13" s="74" t="s">
        <v>545</v>
      </c>
      <c r="J13" s="74" t="s">
        <v>546</v>
      </c>
      <c r="K13" s="74"/>
      <c r="L13" s="74" t="s">
        <v>337</v>
      </c>
      <c r="N13" s="111" t="s">
        <v>547</v>
      </c>
      <c r="O13" s="111" t="s">
        <v>549</v>
      </c>
      <c r="P13" s="111" t="s">
        <v>550</v>
      </c>
      <c r="Q13" s="111"/>
    </row>
    <row r="14" spans="1:18" ht="15" x14ac:dyDescent="0.2">
      <c r="A14" s="69"/>
      <c r="B14" s="76"/>
      <c r="C14" s="87"/>
      <c r="D14" s="88"/>
      <c r="E14" s="88"/>
      <c r="F14" s="88"/>
      <c r="G14" s="88"/>
      <c r="H14" s="88"/>
      <c r="I14" s="88"/>
      <c r="J14" s="88"/>
      <c r="K14" s="76"/>
      <c r="L14" s="65"/>
    </row>
    <row r="15" spans="1:18" ht="25.5" customHeight="1" x14ac:dyDescent="0.2">
      <c r="A15" s="69" t="s">
        <v>402</v>
      </c>
      <c r="B15" s="16">
        <v>1</v>
      </c>
      <c r="C15" s="40">
        <v>0</v>
      </c>
      <c r="D15" s="41">
        <v>40</v>
      </c>
      <c r="E15" s="41">
        <v>40</v>
      </c>
      <c r="F15" s="41">
        <v>20</v>
      </c>
      <c r="G15" s="41">
        <v>20</v>
      </c>
      <c r="H15" s="41">
        <v>50</v>
      </c>
      <c r="I15" s="41">
        <v>40</v>
      </c>
      <c r="J15" s="41">
        <f t="shared" ref="J15:J17" si="0">SUM(D15:H15)/5</f>
        <v>34</v>
      </c>
      <c r="K15" s="76"/>
      <c r="L15" s="76" t="s">
        <v>41</v>
      </c>
      <c r="O15" s="76" t="s">
        <v>41</v>
      </c>
      <c r="P15" s="41">
        <v>10</v>
      </c>
      <c r="Q15" s="41"/>
      <c r="R15" s="41"/>
    </row>
    <row r="16" spans="1:18" ht="15" x14ac:dyDescent="0.2">
      <c r="A16" s="69" t="s">
        <v>402</v>
      </c>
      <c r="B16" s="16"/>
      <c r="C16" s="40">
        <v>0.1</v>
      </c>
      <c r="D16" s="41">
        <v>20</v>
      </c>
      <c r="E16" s="41">
        <v>40</v>
      </c>
      <c r="F16" s="41">
        <v>25</v>
      </c>
      <c r="G16" s="41">
        <v>10</v>
      </c>
      <c r="H16" s="41">
        <v>10</v>
      </c>
      <c r="I16" s="41">
        <v>40</v>
      </c>
      <c r="J16" s="41">
        <f t="shared" si="0"/>
        <v>21</v>
      </c>
      <c r="K16" s="76"/>
      <c r="L16" s="76" t="s">
        <v>41</v>
      </c>
      <c r="O16" s="76" t="s">
        <v>41</v>
      </c>
      <c r="P16" s="41">
        <v>10</v>
      </c>
      <c r="Q16" s="41"/>
      <c r="R16" s="41"/>
    </row>
    <row r="17" spans="1:18" ht="15" x14ac:dyDescent="0.2">
      <c r="A17" s="69" t="s">
        <v>402</v>
      </c>
      <c r="B17" s="16"/>
      <c r="C17" s="40">
        <v>0.6</v>
      </c>
      <c r="D17" s="41">
        <v>20</v>
      </c>
      <c r="E17" s="41">
        <v>40</v>
      </c>
      <c r="F17" s="41">
        <v>20</v>
      </c>
      <c r="G17" s="41">
        <v>20</v>
      </c>
      <c r="H17" s="41">
        <v>0</v>
      </c>
      <c r="I17" s="41">
        <v>50</v>
      </c>
      <c r="J17" s="41">
        <f t="shared" si="0"/>
        <v>20</v>
      </c>
      <c r="K17" s="76"/>
      <c r="L17" s="76" t="s">
        <v>41</v>
      </c>
      <c r="O17" s="76" t="s">
        <v>41</v>
      </c>
      <c r="P17" s="41">
        <v>10</v>
      </c>
      <c r="Q17" s="41"/>
      <c r="R17" s="41"/>
    </row>
    <row r="18" spans="1:18" ht="15" x14ac:dyDescent="0.2">
      <c r="A18" s="69"/>
      <c r="B18" s="76"/>
      <c r="C18" s="77"/>
      <c r="D18" s="96"/>
      <c r="E18" s="96"/>
      <c r="F18" s="96"/>
      <c r="G18" s="96"/>
      <c r="H18" s="96"/>
      <c r="I18" s="96"/>
      <c r="J18" s="96"/>
      <c r="K18" s="76"/>
      <c r="L18" s="76"/>
      <c r="P18" s="41"/>
      <c r="Q18" s="41"/>
      <c r="R18" s="41"/>
    </row>
    <row r="19" spans="1:18" ht="15" x14ac:dyDescent="0.2">
      <c r="A19" s="69" t="s">
        <v>198</v>
      </c>
      <c r="B19" s="16"/>
      <c r="C19" s="40">
        <v>0.5</v>
      </c>
      <c r="D19" s="41">
        <v>20</v>
      </c>
      <c r="E19" s="41">
        <v>50</v>
      </c>
      <c r="F19" s="41">
        <v>40</v>
      </c>
      <c r="G19" s="41">
        <v>10</v>
      </c>
      <c r="H19" s="41">
        <v>10</v>
      </c>
      <c r="I19" s="41">
        <v>50</v>
      </c>
      <c r="J19" s="41">
        <f t="shared" ref="J19:J22" si="1">SUM(D19:H19)/5</f>
        <v>26</v>
      </c>
      <c r="K19" s="78"/>
      <c r="L19" s="78" t="s">
        <v>41</v>
      </c>
      <c r="N19" s="20" t="s">
        <v>548</v>
      </c>
      <c r="P19" s="41"/>
      <c r="Q19" s="41"/>
      <c r="R19" s="41"/>
    </row>
    <row r="20" spans="1:18" ht="15" x14ac:dyDescent="0.2">
      <c r="A20" s="69" t="s">
        <v>198</v>
      </c>
      <c r="B20" s="16"/>
      <c r="C20" s="40">
        <v>0.6</v>
      </c>
      <c r="D20" s="41">
        <v>20</v>
      </c>
      <c r="E20" s="41">
        <v>50</v>
      </c>
      <c r="F20" s="41">
        <v>30</v>
      </c>
      <c r="G20" s="41">
        <v>0</v>
      </c>
      <c r="H20" s="41">
        <v>10</v>
      </c>
      <c r="I20" s="41">
        <v>50</v>
      </c>
      <c r="J20" s="41">
        <f t="shared" si="1"/>
        <v>22</v>
      </c>
      <c r="K20" s="78"/>
      <c r="L20" s="78" t="s">
        <v>41</v>
      </c>
      <c r="N20" s="20" t="s">
        <v>548</v>
      </c>
      <c r="P20" s="41"/>
      <c r="Q20" s="41"/>
      <c r="R20" s="41"/>
    </row>
    <row r="21" spans="1:18" ht="15" x14ac:dyDescent="0.2">
      <c r="A21" s="69" t="s">
        <v>198</v>
      </c>
      <c r="B21" s="16"/>
      <c r="C21" s="40">
        <v>0.7</v>
      </c>
      <c r="D21" s="41">
        <v>30</v>
      </c>
      <c r="E21" s="41">
        <v>40</v>
      </c>
      <c r="F21" s="41">
        <v>40</v>
      </c>
      <c r="G21" s="41">
        <v>0</v>
      </c>
      <c r="H21" s="41">
        <v>10</v>
      </c>
      <c r="I21" s="41">
        <v>50</v>
      </c>
      <c r="J21" s="41">
        <f t="shared" si="1"/>
        <v>24</v>
      </c>
      <c r="K21" s="78"/>
      <c r="L21" s="78" t="s">
        <v>41</v>
      </c>
      <c r="N21" s="20" t="s">
        <v>548</v>
      </c>
      <c r="P21" s="41"/>
      <c r="Q21" s="41"/>
      <c r="R21" s="41"/>
    </row>
    <row r="22" spans="1:18" ht="15" x14ac:dyDescent="0.2">
      <c r="A22" s="69" t="s">
        <v>198</v>
      </c>
      <c r="B22" s="16"/>
      <c r="C22" s="40">
        <v>0.79999999999999993</v>
      </c>
      <c r="D22" s="41">
        <v>25</v>
      </c>
      <c r="E22" s="41">
        <v>25</v>
      </c>
      <c r="F22" s="41">
        <v>20</v>
      </c>
      <c r="G22" s="41">
        <v>0</v>
      </c>
      <c r="H22" s="41">
        <v>10</v>
      </c>
      <c r="I22" s="41">
        <v>50</v>
      </c>
      <c r="J22" s="41">
        <f t="shared" si="1"/>
        <v>16</v>
      </c>
      <c r="K22" s="78"/>
      <c r="L22" s="78" t="s">
        <v>40</v>
      </c>
      <c r="N22" s="20" t="s">
        <v>548</v>
      </c>
      <c r="P22" s="41"/>
      <c r="Q22" s="41"/>
      <c r="R22" s="41"/>
    </row>
    <row r="23" spans="1:18" ht="15" x14ac:dyDescent="0.2">
      <c r="A23" s="69"/>
      <c r="B23" s="16"/>
      <c r="C23" s="40"/>
      <c r="D23" s="41"/>
      <c r="E23" s="41"/>
      <c r="F23" s="41"/>
      <c r="G23" s="41"/>
      <c r="H23" s="41"/>
      <c r="I23" s="41"/>
      <c r="J23" s="41"/>
      <c r="K23" s="78"/>
      <c r="L23" s="78"/>
      <c r="P23" s="41"/>
      <c r="Q23" s="41"/>
      <c r="R23" s="41"/>
    </row>
    <row r="24" spans="1:18" ht="15" x14ac:dyDescent="0.2">
      <c r="A24" s="69" t="s">
        <v>48</v>
      </c>
      <c r="B24" s="16"/>
      <c r="C24" s="40">
        <v>0.3</v>
      </c>
      <c r="D24" s="41">
        <v>30</v>
      </c>
      <c r="E24" s="41">
        <v>50</v>
      </c>
      <c r="F24" s="41">
        <v>40</v>
      </c>
      <c r="G24" s="41">
        <v>10</v>
      </c>
      <c r="H24" s="41">
        <v>10</v>
      </c>
      <c r="I24" s="41">
        <v>25</v>
      </c>
      <c r="J24" s="41">
        <f t="shared" ref="J24:J28" si="2">SUM(D24:H24)/5</f>
        <v>28</v>
      </c>
      <c r="K24" s="78"/>
      <c r="L24" s="78" t="s">
        <v>40</v>
      </c>
      <c r="O24" s="76" t="s">
        <v>41</v>
      </c>
      <c r="P24" s="41">
        <v>10</v>
      </c>
      <c r="Q24" s="41"/>
      <c r="R24" s="41"/>
    </row>
    <row r="25" spans="1:18" ht="15" x14ac:dyDescent="0.2">
      <c r="A25" s="69" t="s">
        <v>48</v>
      </c>
      <c r="B25" s="16"/>
      <c r="C25" s="40">
        <v>0.79999999999999993</v>
      </c>
      <c r="D25" s="41">
        <v>40</v>
      </c>
      <c r="E25" s="41">
        <v>40</v>
      </c>
      <c r="F25" s="41">
        <v>40</v>
      </c>
      <c r="G25" s="41">
        <v>10</v>
      </c>
      <c r="H25" s="41">
        <v>10</v>
      </c>
      <c r="I25" s="41">
        <v>40</v>
      </c>
      <c r="J25" s="41">
        <f t="shared" si="2"/>
        <v>28</v>
      </c>
      <c r="K25" s="78"/>
      <c r="L25" s="78" t="s">
        <v>40</v>
      </c>
      <c r="N25" s="20" t="s">
        <v>548</v>
      </c>
      <c r="P25" s="41"/>
      <c r="Q25" s="41"/>
      <c r="R25" s="41"/>
    </row>
    <row r="26" spans="1:18" ht="15" x14ac:dyDescent="0.2">
      <c r="A26" s="69" t="s">
        <v>48</v>
      </c>
      <c r="B26" s="16"/>
      <c r="C26" s="40">
        <v>0.89999999999999991</v>
      </c>
      <c r="D26" s="41">
        <v>30</v>
      </c>
      <c r="E26" s="41">
        <v>30</v>
      </c>
      <c r="F26" s="41">
        <v>30</v>
      </c>
      <c r="G26" s="41">
        <v>20</v>
      </c>
      <c r="H26" s="41">
        <v>25</v>
      </c>
      <c r="I26" s="41">
        <v>40</v>
      </c>
      <c r="J26" s="41">
        <f t="shared" si="2"/>
        <v>27</v>
      </c>
      <c r="K26" s="78"/>
      <c r="L26" s="78" t="s">
        <v>40</v>
      </c>
      <c r="N26" s="20" t="s">
        <v>548</v>
      </c>
      <c r="P26" s="41"/>
      <c r="Q26" s="41"/>
      <c r="R26" s="41"/>
    </row>
    <row r="27" spans="1:18" ht="15" x14ac:dyDescent="0.2">
      <c r="A27" s="69" t="s">
        <v>48</v>
      </c>
      <c r="B27" s="16"/>
      <c r="C27" s="40">
        <v>0.99999999999999989</v>
      </c>
      <c r="D27" s="41">
        <v>15</v>
      </c>
      <c r="E27" s="41">
        <v>25</v>
      </c>
      <c r="F27" s="41">
        <v>40</v>
      </c>
      <c r="G27" s="41">
        <v>10</v>
      </c>
      <c r="H27" s="41">
        <v>10</v>
      </c>
      <c r="I27" s="41">
        <v>50</v>
      </c>
      <c r="J27" s="41">
        <f t="shared" si="2"/>
        <v>20</v>
      </c>
      <c r="K27" s="78"/>
      <c r="L27" s="78" t="s">
        <v>41</v>
      </c>
      <c r="N27" s="20" t="s">
        <v>548</v>
      </c>
      <c r="P27" s="41"/>
      <c r="Q27" s="41"/>
      <c r="R27" s="41"/>
    </row>
    <row r="28" spans="1:18" ht="15" x14ac:dyDescent="0.2">
      <c r="A28" s="69" t="s">
        <v>48</v>
      </c>
      <c r="B28" s="16"/>
      <c r="C28" s="40">
        <v>1.0999999999999999</v>
      </c>
      <c r="D28" s="41">
        <v>30</v>
      </c>
      <c r="E28" s="41">
        <v>30</v>
      </c>
      <c r="F28" s="41">
        <v>30</v>
      </c>
      <c r="G28" s="41">
        <v>10</v>
      </c>
      <c r="H28" s="41">
        <v>10</v>
      </c>
      <c r="I28" s="41">
        <v>50</v>
      </c>
      <c r="J28" s="41">
        <f t="shared" si="2"/>
        <v>22</v>
      </c>
      <c r="K28" s="78"/>
      <c r="L28" s="78" t="s">
        <v>41</v>
      </c>
      <c r="N28" s="20" t="s">
        <v>548</v>
      </c>
      <c r="P28" s="41"/>
      <c r="Q28" s="41"/>
      <c r="R28" s="41"/>
    </row>
    <row r="29" spans="1:18" ht="15" x14ac:dyDescent="0.2">
      <c r="A29" s="69"/>
      <c r="B29" s="16"/>
      <c r="C29" s="40"/>
      <c r="D29" s="41"/>
      <c r="E29" s="41"/>
      <c r="F29" s="41"/>
      <c r="G29" s="41"/>
      <c r="H29" s="41"/>
      <c r="I29" s="41"/>
      <c r="J29" s="41"/>
      <c r="K29" s="78"/>
      <c r="L29" s="78"/>
      <c r="P29" s="41"/>
      <c r="Q29" s="41"/>
      <c r="R29" s="41"/>
    </row>
    <row r="30" spans="1:18" ht="15" x14ac:dyDescent="0.2">
      <c r="A30" s="69" t="s">
        <v>456</v>
      </c>
      <c r="B30" s="30" t="s">
        <v>458</v>
      </c>
      <c r="C30" s="40">
        <v>0</v>
      </c>
      <c r="D30" s="41">
        <v>10</v>
      </c>
      <c r="E30" s="41">
        <v>10</v>
      </c>
      <c r="F30" s="41">
        <v>0</v>
      </c>
      <c r="G30" s="41">
        <v>0</v>
      </c>
      <c r="H30" s="41">
        <v>10</v>
      </c>
      <c r="I30" s="41">
        <v>50</v>
      </c>
      <c r="J30" s="41">
        <f t="shared" ref="J30:J33" si="3">SUM(D30:H30)/5</f>
        <v>6</v>
      </c>
      <c r="K30" s="78"/>
      <c r="L30" s="78" t="s">
        <v>40</v>
      </c>
      <c r="O30" s="76" t="s">
        <v>41</v>
      </c>
      <c r="P30" s="41">
        <v>10</v>
      </c>
      <c r="Q30" s="41"/>
      <c r="R30" s="41"/>
    </row>
    <row r="31" spans="1:18" ht="15" x14ac:dyDescent="0.2">
      <c r="A31" s="69" t="s">
        <v>456</v>
      </c>
      <c r="B31" s="16"/>
      <c r="C31" s="40">
        <v>0.1</v>
      </c>
      <c r="D31" s="41">
        <v>0</v>
      </c>
      <c r="E31" s="41">
        <v>5</v>
      </c>
      <c r="F31" s="41">
        <v>15</v>
      </c>
      <c r="G31" s="41">
        <v>0</v>
      </c>
      <c r="H31" s="41">
        <v>0</v>
      </c>
      <c r="I31" s="41">
        <v>50</v>
      </c>
      <c r="J31" s="41">
        <f t="shared" si="3"/>
        <v>4</v>
      </c>
      <c r="K31" s="78"/>
      <c r="L31" s="78" t="s">
        <v>40</v>
      </c>
      <c r="O31" s="76" t="s">
        <v>41</v>
      </c>
      <c r="P31" s="41">
        <v>10</v>
      </c>
      <c r="Q31" s="41"/>
      <c r="R31" s="41"/>
    </row>
    <row r="32" spans="1:18" ht="15" x14ac:dyDescent="0.2">
      <c r="A32" s="69" t="s">
        <v>456</v>
      </c>
      <c r="B32" s="16"/>
      <c r="C32" s="40">
        <v>0.2</v>
      </c>
      <c r="D32" s="41">
        <v>0</v>
      </c>
      <c r="E32" s="41">
        <v>10</v>
      </c>
      <c r="F32" s="41">
        <v>10</v>
      </c>
      <c r="G32" s="41">
        <v>0</v>
      </c>
      <c r="H32" s="41">
        <v>0</v>
      </c>
      <c r="I32" s="41">
        <v>50</v>
      </c>
      <c r="J32" s="41">
        <f t="shared" si="3"/>
        <v>4</v>
      </c>
      <c r="K32" s="78"/>
      <c r="L32" s="78" t="s">
        <v>40</v>
      </c>
      <c r="O32" s="76" t="s">
        <v>41</v>
      </c>
      <c r="P32" s="41">
        <v>10</v>
      </c>
      <c r="Q32" s="41"/>
      <c r="R32" s="41"/>
    </row>
    <row r="33" spans="1:18" ht="15" x14ac:dyDescent="0.2">
      <c r="A33" s="69" t="s">
        <v>456</v>
      </c>
      <c r="B33" s="16"/>
      <c r="C33" s="40">
        <v>0.3</v>
      </c>
      <c r="D33" s="41">
        <v>0</v>
      </c>
      <c r="E33" s="41">
        <v>0</v>
      </c>
      <c r="F33" s="41">
        <v>10</v>
      </c>
      <c r="G33" s="41">
        <v>0</v>
      </c>
      <c r="H33" s="41">
        <v>10</v>
      </c>
      <c r="I33" s="41">
        <v>50</v>
      </c>
      <c r="J33" s="41">
        <f t="shared" si="3"/>
        <v>4</v>
      </c>
      <c r="K33" s="78"/>
      <c r="L33" s="78" t="s">
        <v>40</v>
      </c>
      <c r="O33" s="76" t="s">
        <v>41</v>
      </c>
      <c r="P33" s="41">
        <v>10</v>
      </c>
      <c r="Q33" s="41"/>
      <c r="R33" s="41"/>
    </row>
    <row r="34" spans="1:18" ht="15" x14ac:dyDescent="0.2">
      <c r="A34" s="69"/>
      <c r="B34" s="16"/>
      <c r="C34" s="40"/>
      <c r="D34" s="41"/>
      <c r="E34" s="41"/>
      <c r="F34" s="41"/>
      <c r="G34" s="41"/>
      <c r="H34" s="41"/>
      <c r="I34" s="41"/>
      <c r="J34" s="41"/>
      <c r="K34" s="78"/>
      <c r="L34" s="78"/>
      <c r="P34" s="41"/>
      <c r="Q34" s="41"/>
      <c r="R34" s="41"/>
    </row>
    <row r="35" spans="1:18" ht="15" x14ac:dyDescent="0.2">
      <c r="A35" s="69" t="s">
        <v>457</v>
      </c>
      <c r="B35" s="16"/>
      <c r="C35" s="40">
        <v>1.3</v>
      </c>
      <c r="D35" s="41">
        <v>20</v>
      </c>
      <c r="E35" s="41">
        <v>30</v>
      </c>
      <c r="F35" s="41">
        <v>40</v>
      </c>
      <c r="G35" s="41">
        <v>0</v>
      </c>
      <c r="H35" s="41">
        <v>40</v>
      </c>
      <c r="I35" s="41">
        <v>30</v>
      </c>
      <c r="J35" s="41">
        <f t="shared" ref="J35:J37" si="4">SUM(D35:H35)/5</f>
        <v>26</v>
      </c>
      <c r="K35" s="78"/>
      <c r="L35" s="78" t="s">
        <v>40</v>
      </c>
      <c r="O35" s="76" t="s">
        <v>41</v>
      </c>
      <c r="P35" s="41">
        <v>10</v>
      </c>
      <c r="Q35" s="41"/>
      <c r="R35" s="41"/>
    </row>
    <row r="36" spans="1:18" ht="15" x14ac:dyDescent="0.2">
      <c r="A36" s="69" t="s">
        <v>457</v>
      </c>
      <c r="B36" s="16"/>
      <c r="C36" s="40">
        <v>1.4</v>
      </c>
      <c r="D36" s="41">
        <v>40</v>
      </c>
      <c r="E36" s="41">
        <v>40</v>
      </c>
      <c r="F36" s="41">
        <v>30</v>
      </c>
      <c r="G36" s="41">
        <v>0</v>
      </c>
      <c r="H36" s="41">
        <v>45</v>
      </c>
      <c r="I36" s="41">
        <v>25</v>
      </c>
      <c r="J36" s="41">
        <f t="shared" si="4"/>
        <v>31</v>
      </c>
      <c r="K36" s="78"/>
      <c r="L36" s="78" t="s">
        <v>40</v>
      </c>
      <c r="O36" s="76" t="s">
        <v>41</v>
      </c>
      <c r="P36" s="41">
        <v>10</v>
      </c>
      <c r="Q36" s="41"/>
      <c r="R36" s="41"/>
    </row>
    <row r="37" spans="1:18" ht="15" x14ac:dyDescent="0.2">
      <c r="A37" s="69" t="s">
        <v>457</v>
      </c>
      <c r="B37" s="16"/>
      <c r="C37" s="40">
        <v>1.5</v>
      </c>
      <c r="D37" s="41">
        <v>40</v>
      </c>
      <c r="E37" s="41">
        <v>30</v>
      </c>
      <c r="F37" s="41">
        <v>40</v>
      </c>
      <c r="G37" s="41">
        <v>10</v>
      </c>
      <c r="H37" s="41">
        <v>25</v>
      </c>
      <c r="I37" s="41">
        <v>25</v>
      </c>
      <c r="J37" s="41">
        <f t="shared" si="4"/>
        <v>29</v>
      </c>
      <c r="K37" s="78"/>
      <c r="L37" s="78" t="s">
        <v>40</v>
      </c>
      <c r="O37" s="76" t="s">
        <v>41</v>
      </c>
      <c r="P37" s="41">
        <v>10</v>
      </c>
      <c r="Q37" s="41"/>
      <c r="R37" s="41"/>
    </row>
    <row r="38" spans="1:18" ht="15" x14ac:dyDescent="0.2">
      <c r="A38" s="69"/>
      <c r="B38" s="76"/>
      <c r="C38" s="77"/>
      <c r="D38" s="96"/>
      <c r="E38" s="96"/>
      <c r="F38" s="96"/>
      <c r="G38" s="96"/>
      <c r="H38" s="96"/>
      <c r="I38" s="96"/>
      <c r="J38" s="96"/>
      <c r="K38" s="78"/>
      <c r="L38" s="78"/>
      <c r="P38" s="41"/>
      <c r="Q38" s="41"/>
      <c r="R38" s="41"/>
    </row>
    <row r="39" spans="1:18" ht="15" x14ac:dyDescent="0.2">
      <c r="A39" s="69" t="s">
        <v>324</v>
      </c>
      <c r="B39" s="16">
        <v>1</v>
      </c>
      <c r="C39" s="40">
        <v>0</v>
      </c>
      <c r="D39" s="41">
        <v>30</v>
      </c>
      <c r="E39" s="41">
        <v>40</v>
      </c>
      <c r="F39" s="41">
        <v>20</v>
      </c>
      <c r="G39" s="41">
        <v>15</v>
      </c>
      <c r="H39" s="41">
        <v>10</v>
      </c>
      <c r="I39" s="41">
        <v>30</v>
      </c>
      <c r="J39" s="41">
        <f t="shared" ref="J39:J43" si="5">SUM(D39:H39)/5</f>
        <v>23</v>
      </c>
      <c r="K39" s="78"/>
      <c r="L39" s="76" t="s">
        <v>40</v>
      </c>
      <c r="O39" s="112" t="s">
        <v>40</v>
      </c>
      <c r="P39" s="41">
        <v>1</v>
      </c>
      <c r="Q39" s="41"/>
      <c r="R39" s="41"/>
    </row>
    <row r="40" spans="1:18" ht="15" x14ac:dyDescent="0.2">
      <c r="A40" s="69" t="s">
        <v>324</v>
      </c>
      <c r="B40" s="16"/>
      <c r="C40" s="40">
        <v>0.2</v>
      </c>
      <c r="D40" s="41">
        <v>40</v>
      </c>
      <c r="E40" s="41">
        <v>40</v>
      </c>
      <c r="F40" s="41">
        <v>40</v>
      </c>
      <c r="G40" s="41">
        <v>10</v>
      </c>
      <c r="H40" s="41">
        <v>20</v>
      </c>
      <c r="I40" s="41">
        <v>30</v>
      </c>
      <c r="J40" s="41">
        <f t="shared" si="5"/>
        <v>30</v>
      </c>
      <c r="K40" s="78"/>
      <c r="L40" s="76" t="s">
        <v>40</v>
      </c>
      <c r="O40" s="76" t="s">
        <v>41</v>
      </c>
      <c r="P40" s="41">
        <v>10</v>
      </c>
      <c r="Q40" s="41"/>
      <c r="R40" s="41"/>
    </row>
    <row r="41" spans="1:18" ht="15" x14ac:dyDescent="0.2">
      <c r="A41" s="69" t="s">
        <v>324</v>
      </c>
      <c r="B41" s="16"/>
      <c r="C41" s="40">
        <v>0.6</v>
      </c>
      <c r="D41" s="41">
        <v>40</v>
      </c>
      <c r="E41" s="41">
        <v>40</v>
      </c>
      <c r="F41" s="41">
        <v>20</v>
      </c>
      <c r="G41" s="41">
        <v>0</v>
      </c>
      <c r="H41" s="41">
        <v>10</v>
      </c>
      <c r="I41" s="41">
        <v>30</v>
      </c>
      <c r="J41" s="41">
        <f t="shared" si="5"/>
        <v>22</v>
      </c>
      <c r="K41" s="78"/>
      <c r="L41" s="76" t="s">
        <v>40</v>
      </c>
      <c r="O41" s="112" t="s">
        <v>40</v>
      </c>
      <c r="P41" s="41">
        <v>1</v>
      </c>
      <c r="Q41" s="41"/>
      <c r="R41" s="41"/>
    </row>
    <row r="42" spans="1:18" ht="15" x14ac:dyDescent="0.2">
      <c r="A42" s="69" t="s">
        <v>324</v>
      </c>
      <c r="B42" s="16"/>
      <c r="C42" s="40">
        <v>0.7</v>
      </c>
      <c r="D42" s="41">
        <v>30</v>
      </c>
      <c r="E42" s="41">
        <v>40</v>
      </c>
      <c r="F42" s="41">
        <v>25</v>
      </c>
      <c r="G42" s="41">
        <v>0</v>
      </c>
      <c r="H42" s="41">
        <v>10</v>
      </c>
      <c r="I42" s="41">
        <v>50</v>
      </c>
      <c r="J42" s="41">
        <f t="shared" si="5"/>
        <v>21</v>
      </c>
      <c r="K42" s="78"/>
      <c r="L42" s="76" t="s">
        <v>41</v>
      </c>
      <c r="O42" s="76" t="s">
        <v>41</v>
      </c>
      <c r="P42" s="41">
        <v>10</v>
      </c>
      <c r="Q42" s="41"/>
      <c r="R42" s="41"/>
    </row>
    <row r="43" spans="1:18" ht="15" x14ac:dyDescent="0.2">
      <c r="A43" s="69" t="s">
        <v>324</v>
      </c>
      <c r="B43" s="16"/>
      <c r="C43" s="40">
        <v>0.79999999999999993</v>
      </c>
      <c r="D43" s="41">
        <v>50</v>
      </c>
      <c r="E43" s="41">
        <v>40</v>
      </c>
      <c r="F43" s="41">
        <v>30</v>
      </c>
      <c r="G43" s="41">
        <v>10</v>
      </c>
      <c r="H43" s="41">
        <v>10</v>
      </c>
      <c r="I43" s="41">
        <v>25</v>
      </c>
      <c r="J43" s="41">
        <f t="shared" si="5"/>
        <v>28</v>
      </c>
      <c r="K43" s="78"/>
      <c r="L43" s="76" t="s">
        <v>40</v>
      </c>
      <c r="O43" s="76" t="s">
        <v>41</v>
      </c>
      <c r="P43" s="41">
        <v>10</v>
      </c>
      <c r="Q43" s="41"/>
      <c r="R43" s="41"/>
    </row>
    <row r="44" spans="1:18" ht="15" x14ac:dyDescent="0.2">
      <c r="A44" s="69"/>
      <c r="B44" s="16"/>
      <c r="C44" s="40"/>
      <c r="D44" s="41"/>
      <c r="E44" s="41"/>
      <c r="F44" s="41"/>
      <c r="G44" s="41"/>
      <c r="H44" s="41"/>
      <c r="I44" s="41"/>
      <c r="J44" s="41"/>
      <c r="K44" s="78"/>
      <c r="L44" s="76"/>
      <c r="P44" s="41"/>
      <c r="Q44" s="41"/>
      <c r="R44" s="41"/>
    </row>
    <row r="45" spans="1:18" ht="15" x14ac:dyDescent="0.2">
      <c r="A45" s="69" t="s">
        <v>459</v>
      </c>
      <c r="B45" s="16"/>
      <c r="C45" s="40">
        <v>1.5</v>
      </c>
      <c r="D45" s="41">
        <v>30</v>
      </c>
      <c r="E45" s="41">
        <v>20</v>
      </c>
      <c r="F45" s="41">
        <v>10</v>
      </c>
      <c r="G45" s="41">
        <v>0</v>
      </c>
      <c r="H45" s="41">
        <v>20</v>
      </c>
      <c r="I45" s="41">
        <v>50</v>
      </c>
      <c r="J45" s="41">
        <f t="shared" ref="J45:J46" si="6">SUM(D45:H45)/5</f>
        <v>16</v>
      </c>
      <c r="K45" s="78"/>
      <c r="L45" s="76" t="s">
        <v>40</v>
      </c>
      <c r="O45" s="76" t="s">
        <v>41</v>
      </c>
      <c r="P45" s="41">
        <v>10</v>
      </c>
      <c r="Q45" s="41"/>
      <c r="R45" s="41"/>
    </row>
    <row r="46" spans="1:18" ht="15" x14ac:dyDescent="0.2">
      <c r="A46" s="69" t="s">
        <v>459</v>
      </c>
      <c r="B46" s="16"/>
      <c r="C46" s="40">
        <v>1.6</v>
      </c>
      <c r="D46" s="41">
        <v>20</v>
      </c>
      <c r="E46" s="41">
        <v>20</v>
      </c>
      <c r="F46" s="41">
        <v>20</v>
      </c>
      <c r="G46" s="41">
        <v>0</v>
      </c>
      <c r="H46" s="41">
        <v>25</v>
      </c>
      <c r="I46" s="41">
        <v>50</v>
      </c>
      <c r="J46" s="41">
        <f t="shared" si="6"/>
        <v>17</v>
      </c>
      <c r="K46" s="78"/>
      <c r="L46" s="76" t="s">
        <v>40</v>
      </c>
      <c r="O46" s="76" t="s">
        <v>41</v>
      </c>
      <c r="P46" s="41">
        <v>10</v>
      </c>
      <c r="Q46" s="41"/>
      <c r="R46" s="41"/>
    </row>
    <row r="47" spans="1:18" ht="15" x14ac:dyDescent="0.2">
      <c r="A47" s="69"/>
      <c r="B47" s="78"/>
      <c r="C47" s="77"/>
      <c r="D47" s="96"/>
      <c r="E47" s="96"/>
      <c r="F47" s="96"/>
      <c r="G47" s="96"/>
      <c r="H47" s="96"/>
      <c r="I47" s="96"/>
      <c r="J47" s="96"/>
      <c r="K47" s="78"/>
      <c r="L47" s="76"/>
      <c r="P47" s="41"/>
      <c r="Q47" s="41"/>
      <c r="R47" s="41"/>
    </row>
    <row r="48" spans="1:18" ht="15" x14ac:dyDescent="0.2">
      <c r="A48" s="69" t="s">
        <v>123</v>
      </c>
      <c r="B48" s="16"/>
      <c r="C48" s="40">
        <v>0.99999999999999989</v>
      </c>
      <c r="D48" s="41">
        <v>40</v>
      </c>
      <c r="E48" s="41">
        <v>40</v>
      </c>
      <c r="F48" s="41">
        <v>30</v>
      </c>
      <c r="G48" s="41">
        <v>10</v>
      </c>
      <c r="H48" s="41">
        <v>10</v>
      </c>
      <c r="I48" s="41">
        <v>30</v>
      </c>
      <c r="J48" s="41">
        <f t="shared" ref="J48:J51" si="7">SUM(D48:H48)/5</f>
        <v>26</v>
      </c>
      <c r="K48" s="78"/>
      <c r="L48" s="78" t="s">
        <v>40</v>
      </c>
      <c r="O48" s="112" t="s">
        <v>40</v>
      </c>
      <c r="P48" s="41">
        <v>1</v>
      </c>
      <c r="Q48" s="41"/>
      <c r="R48" s="41"/>
    </row>
    <row r="49" spans="1:18" ht="15" x14ac:dyDescent="0.2">
      <c r="A49" s="69" t="s">
        <v>123</v>
      </c>
      <c r="B49" s="16"/>
      <c r="C49" s="40">
        <v>1.5000000000000002</v>
      </c>
      <c r="D49" s="41">
        <v>40</v>
      </c>
      <c r="E49" s="41">
        <v>50</v>
      </c>
      <c r="F49" s="41">
        <v>50</v>
      </c>
      <c r="G49" s="41">
        <v>15</v>
      </c>
      <c r="H49" s="41">
        <v>10</v>
      </c>
      <c r="I49" s="41">
        <v>50</v>
      </c>
      <c r="J49" s="41">
        <f t="shared" si="7"/>
        <v>33</v>
      </c>
      <c r="K49" s="78"/>
      <c r="L49" s="78" t="s">
        <v>41</v>
      </c>
      <c r="N49" s="20" t="s">
        <v>548</v>
      </c>
      <c r="P49" s="41"/>
      <c r="Q49" s="41"/>
      <c r="R49" s="41"/>
    </row>
    <row r="50" spans="1:18" ht="15" x14ac:dyDescent="0.2">
      <c r="A50" s="69" t="s">
        <v>123</v>
      </c>
      <c r="B50" s="16"/>
      <c r="C50" s="40">
        <v>1.6</v>
      </c>
      <c r="D50" s="41">
        <v>30</v>
      </c>
      <c r="E50" s="41">
        <v>50</v>
      </c>
      <c r="F50" s="41">
        <v>40</v>
      </c>
      <c r="G50" s="41">
        <v>0</v>
      </c>
      <c r="H50" s="41">
        <v>0</v>
      </c>
      <c r="I50" s="41">
        <v>50</v>
      </c>
      <c r="J50" s="41">
        <f t="shared" si="7"/>
        <v>24</v>
      </c>
      <c r="K50" s="78"/>
      <c r="L50" s="78" t="s">
        <v>41</v>
      </c>
      <c r="N50" s="20" t="s">
        <v>548</v>
      </c>
      <c r="P50" s="41"/>
      <c r="Q50" s="41"/>
      <c r="R50" s="41"/>
    </row>
    <row r="51" spans="1:18" ht="15" x14ac:dyDescent="0.2">
      <c r="A51" s="69" t="s">
        <v>123</v>
      </c>
      <c r="B51" s="16"/>
      <c r="C51" s="40">
        <v>1.8000000000000005</v>
      </c>
      <c r="D51" s="41">
        <v>40</v>
      </c>
      <c r="E51" s="41">
        <v>50</v>
      </c>
      <c r="F51" s="41">
        <v>40</v>
      </c>
      <c r="G51" s="41">
        <v>30</v>
      </c>
      <c r="H51" s="41">
        <v>10</v>
      </c>
      <c r="I51" s="41">
        <v>45</v>
      </c>
      <c r="J51" s="41">
        <f t="shared" si="7"/>
        <v>34</v>
      </c>
      <c r="K51" s="78"/>
      <c r="L51" s="78" t="s">
        <v>41</v>
      </c>
      <c r="O51" s="76" t="s">
        <v>41</v>
      </c>
      <c r="P51" s="41">
        <v>10</v>
      </c>
      <c r="Q51" s="41"/>
      <c r="R51" s="41"/>
    </row>
    <row r="52" spans="1:18" ht="15" x14ac:dyDescent="0.2">
      <c r="A52" s="69"/>
      <c r="B52" s="78"/>
      <c r="C52" s="78"/>
      <c r="D52" s="96"/>
      <c r="E52" s="96"/>
      <c r="F52" s="96"/>
      <c r="G52" s="96"/>
      <c r="H52" s="96"/>
      <c r="I52" s="96"/>
      <c r="J52" s="96"/>
      <c r="K52" s="78"/>
      <c r="L52" s="78"/>
      <c r="P52" s="41"/>
      <c r="Q52" s="41"/>
      <c r="R52" s="41"/>
    </row>
    <row r="53" spans="1:18" ht="15" x14ac:dyDescent="0.2">
      <c r="A53" s="69" t="s">
        <v>70</v>
      </c>
      <c r="B53" s="16"/>
      <c r="C53" s="40">
        <v>0.3</v>
      </c>
      <c r="D53" s="41">
        <v>10</v>
      </c>
      <c r="E53" s="41">
        <v>20</v>
      </c>
      <c r="F53" s="41">
        <v>10</v>
      </c>
      <c r="G53" s="41">
        <v>20</v>
      </c>
      <c r="H53" s="41">
        <v>40</v>
      </c>
      <c r="I53" s="41">
        <v>50</v>
      </c>
      <c r="J53" s="41">
        <f>SUM(D53:H53)/5</f>
        <v>20</v>
      </c>
      <c r="K53" s="78"/>
      <c r="L53" s="78" t="s">
        <v>40</v>
      </c>
      <c r="O53" s="76" t="s">
        <v>41</v>
      </c>
      <c r="P53" s="41">
        <v>10</v>
      </c>
      <c r="Q53" s="41"/>
      <c r="R53" s="41"/>
    </row>
    <row r="54" spans="1:18" ht="15" x14ac:dyDescent="0.2">
      <c r="A54" s="69"/>
      <c r="B54" s="78"/>
      <c r="C54" s="69"/>
      <c r="D54" s="88"/>
      <c r="E54" s="88"/>
      <c r="F54" s="88"/>
      <c r="G54" s="88"/>
      <c r="H54" s="88"/>
      <c r="I54" s="88"/>
      <c r="J54" s="88"/>
      <c r="K54" s="78"/>
      <c r="L54" s="67"/>
      <c r="P54" s="41"/>
      <c r="Q54" s="41"/>
      <c r="R54" s="41"/>
    </row>
    <row r="55" spans="1:18" ht="15" x14ac:dyDescent="0.2">
      <c r="A55" s="69" t="s">
        <v>127</v>
      </c>
      <c r="B55" s="78">
        <f t="shared" ref="B55:J55" si="8">COUNT(B14:B54)</f>
        <v>2</v>
      </c>
      <c r="C55" s="78">
        <f t="shared" si="8"/>
        <v>31</v>
      </c>
      <c r="D55" s="78">
        <f t="shared" si="8"/>
        <v>31</v>
      </c>
      <c r="E55" s="78">
        <f t="shared" si="8"/>
        <v>31</v>
      </c>
      <c r="F55" s="78">
        <f t="shared" si="8"/>
        <v>31</v>
      </c>
      <c r="G55" s="78">
        <f t="shared" si="8"/>
        <v>31</v>
      </c>
      <c r="H55" s="78">
        <f t="shared" si="8"/>
        <v>31</v>
      </c>
      <c r="I55" s="78">
        <f t="shared" si="8"/>
        <v>31</v>
      </c>
      <c r="J55" s="78">
        <f t="shared" si="8"/>
        <v>31</v>
      </c>
      <c r="K55" s="78"/>
      <c r="L55" s="78"/>
      <c r="P55" s="41">
        <f>SUM(P15:P53)</f>
        <v>183</v>
      </c>
      <c r="Q55" s="41"/>
      <c r="R55" s="41"/>
    </row>
    <row r="56" spans="1:18" ht="15" x14ac:dyDescent="0.2">
      <c r="A56" s="69" t="s">
        <v>29</v>
      </c>
      <c r="B56" s="78"/>
      <c r="C56" s="78"/>
      <c r="D56" s="79">
        <f t="shared" ref="D56:J56" si="9">AVERAGE(D14:D54)</f>
        <v>26.774193548387096</v>
      </c>
      <c r="E56" s="79">
        <f t="shared" si="9"/>
        <v>33.387096774193552</v>
      </c>
      <c r="F56" s="79">
        <f t="shared" si="9"/>
        <v>27.580645161290324</v>
      </c>
      <c r="G56" s="79">
        <f t="shared" si="9"/>
        <v>7.741935483870968</v>
      </c>
      <c r="H56" s="79">
        <f t="shared" si="9"/>
        <v>15.161290322580646</v>
      </c>
      <c r="I56" s="79">
        <f t="shared" si="9"/>
        <v>42.096774193548384</v>
      </c>
      <c r="J56" s="79">
        <f t="shared" si="9"/>
        <v>22.129032258064516</v>
      </c>
      <c r="K56" s="79"/>
      <c r="L56" s="67"/>
      <c r="P56" s="41"/>
      <c r="Q56" s="41"/>
      <c r="R56" s="41"/>
    </row>
    <row r="57" spans="1:18" ht="15" x14ac:dyDescent="0.2">
      <c r="A57" s="64"/>
      <c r="B57" s="64"/>
      <c r="C57" s="64"/>
      <c r="D57" s="67"/>
      <c r="E57" s="67"/>
      <c r="F57" s="67"/>
      <c r="G57" s="67"/>
      <c r="H57" s="67"/>
      <c r="I57" s="67"/>
      <c r="J57" s="67"/>
      <c r="K57" s="67"/>
      <c r="L57" s="67"/>
      <c r="P57" s="41"/>
      <c r="Q57" s="41"/>
      <c r="R57" s="41"/>
    </row>
    <row r="58" spans="1:18" ht="15.75" x14ac:dyDescent="0.25">
      <c r="A58" s="102" t="s">
        <v>470</v>
      </c>
      <c r="B58" s="64"/>
      <c r="C58" s="94"/>
      <c r="D58" s="90"/>
      <c r="E58" s="90"/>
      <c r="F58" s="90"/>
      <c r="G58" s="90"/>
      <c r="H58" s="90"/>
      <c r="I58" s="90"/>
      <c r="J58" s="90"/>
      <c r="K58" s="67"/>
      <c r="L58" s="67"/>
      <c r="P58" s="41"/>
      <c r="Q58" s="41"/>
      <c r="R58" s="41"/>
    </row>
    <row r="59" spans="1:18" s="32" customFormat="1" ht="15" x14ac:dyDescent="0.2">
      <c r="A59" s="97" t="s">
        <v>61</v>
      </c>
      <c r="B59" s="69"/>
      <c r="C59" s="69">
        <f>COUNT(C15:C17)</f>
        <v>3</v>
      </c>
      <c r="D59" s="98">
        <f t="shared" ref="D59:J59" si="10">AVERAGE(D15:D17)</f>
        <v>26.666666666666668</v>
      </c>
      <c r="E59" s="98">
        <f t="shared" si="10"/>
        <v>40</v>
      </c>
      <c r="F59" s="98">
        <f t="shared" si="10"/>
        <v>21.666666666666668</v>
      </c>
      <c r="G59" s="98">
        <f t="shared" si="10"/>
        <v>16.666666666666668</v>
      </c>
      <c r="H59" s="98">
        <f t="shared" si="10"/>
        <v>20</v>
      </c>
      <c r="I59" s="98">
        <f t="shared" si="10"/>
        <v>43.333333333333336</v>
      </c>
      <c r="J59" s="98">
        <f t="shared" si="10"/>
        <v>25</v>
      </c>
      <c r="K59" s="78"/>
      <c r="L59" s="78"/>
      <c r="P59" s="41"/>
      <c r="Q59" s="41"/>
      <c r="R59" s="41"/>
    </row>
    <row r="60" spans="1:18" s="32" customFormat="1" ht="15" x14ac:dyDescent="0.2">
      <c r="A60" s="97" t="s">
        <v>57</v>
      </c>
      <c r="B60" s="69"/>
      <c r="C60" s="69">
        <f>COUNT(C19:C22)</f>
        <v>4</v>
      </c>
      <c r="D60" s="98">
        <f t="shared" ref="D60:J60" si="11">AVERAGE(D19:D22)</f>
        <v>23.75</v>
      </c>
      <c r="E60" s="98">
        <f t="shared" si="11"/>
        <v>41.25</v>
      </c>
      <c r="F60" s="98">
        <f t="shared" si="11"/>
        <v>32.5</v>
      </c>
      <c r="G60" s="98">
        <f t="shared" si="11"/>
        <v>2.5</v>
      </c>
      <c r="H60" s="98">
        <f t="shared" si="11"/>
        <v>10</v>
      </c>
      <c r="I60" s="98">
        <f t="shared" si="11"/>
        <v>50</v>
      </c>
      <c r="J60" s="98">
        <f t="shared" si="11"/>
        <v>22</v>
      </c>
      <c r="K60" s="78"/>
      <c r="L60" s="78"/>
      <c r="P60" s="41"/>
      <c r="Q60" s="41"/>
      <c r="R60" s="41"/>
    </row>
    <row r="61" spans="1:18" s="32" customFormat="1" ht="15" x14ac:dyDescent="0.2">
      <c r="A61" s="97" t="s">
        <v>48</v>
      </c>
      <c r="B61" s="69"/>
      <c r="C61" s="69">
        <f>COUNT(C24:C28)</f>
        <v>5</v>
      </c>
      <c r="D61" s="98">
        <f t="shared" ref="D61:J61" si="12">AVERAGE(D24:D28)</f>
        <v>29</v>
      </c>
      <c r="E61" s="98">
        <f t="shared" si="12"/>
        <v>35</v>
      </c>
      <c r="F61" s="98">
        <f t="shared" si="12"/>
        <v>36</v>
      </c>
      <c r="G61" s="98">
        <f t="shared" si="12"/>
        <v>12</v>
      </c>
      <c r="H61" s="98">
        <f t="shared" si="12"/>
        <v>13</v>
      </c>
      <c r="I61" s="98">
        <f t="shared" si="12"/>
        <v>41</v>
      </c>
      <c r="J61" s="98">
        <f t="shared" si="12"/>
        <v>25</v>
      </c>
      <c r="K61" s="78"/>
      <c r="L61" s="78"/>
      <c r="P61" s="41"/>
      <c r="Q61" s="41"/>
      <c r="R61" s="41"/>
    </row>
    <row r="62" spans="1:18" s="32" customFormat="1" ht="15" x14ac:dyDescent="0.2">
      <c r="A62" s="97" t="s">
        <v>52</v>
      </c>
      <c r="C62" s="32">
        <f>COUNT(C30:C33)</f>
        <v>4</v>
      </c>
      <c r="D62" s="41">
        <f t="shared" ref="D62:J62" si="13">AVERAGE(D30:D33)</f>
        <v>2.5</v>
      </c>
      <c r="E62" s="41">
        <f t="shared" si="13"/>
        <v>6.25</v>
      </c>
      <c r="F62" s="41">
        <f t="shared" si="13"/>
        <v>8.75</v>
      </c>
      <c r="G62" s="41">
        <f t="shared" si="13"/>
        <v>0</v>
      </c>
      <c r="H62" s="41">
        <f t="shared" si="13"/>
        <v>5</v>
      </c>
      <c r="I62" s="41">
        <f t="shared" si="13"/>
        <v>50</v>
      </c>
      <c r="J62" s="41">
        <f t="shared" si="13"/>
        <v>4.5</v>
      </c>
      <c r="K62" s="78"/>
      <c r="L62" s="78"/>
      <c r="P62" s="41"/>
      <c r="Q62" s="41"/>
      <c r="R62" s="41"/>
    </row>
    <row r="63" spans="1:18" s="32" customFormat="1" ht="15" x14ac:dyDescent="0.2">
      <c r="A63" s="97" t="s">
        <v>30</v>
      </c>
      <c r="C63" s="32">
        <f>COUNT(C35:C37)</f>
        <v>3</v>
      </c>
      <c r="D63" s="42">
        <f t="shared" ref="D63:J63" si="14">AVERAGE(D35:D37)</f>
        <v>33.333333333333336</v>
      </c>
      <c r="E63" s="42">
        <f t="shared" si="14"/>
        <v>33.333333333333336</v>
      </c>
      <c r="F63" s="42">
        <f t="shared" si="14"/>
        <v>36.666666666666664</v>
      </c>
      <c r="G63" s="42">
        <f t="shared" si="14"/>
        <v>3.3333333333333335</v>
      </c>
      <c r="H63" s="42">
        <f t="shared" si="14"/>
        <v>36.666666666666664</v>
      </c>
      <c r="I63" s="42">
        <f t="shared" si="14"/>
        <v>26.666666666666668</v>
      </c>
      <c r="J63" s="42">
        <f t="shared" si="14"/>
        <v>28.666666666666668</v>
      </c>
      <c r="K63" s="78"/>
      <c r="L63" s="78"/>
      <c r="P63" s="41"/>
      <c r="Q63" s="41"/>
      <c r="R63" s="41"/>
    </row>
    <row r="64" spans="1:18" s="32" customFormat="1" ht="15" x14ac:dyDescent="0.2">
      <c r="A64" s="97" t="s">
        <v>69</v>
      </c>
      <c r="C64" s="32">
        <f>COUNT(C39:C43)</f>
        <v>5</v>
      </c>
      <c r="D64" s="41">
        <f t="shared" ref="D64:J64" si="15">AVERAGE(D39:D43)</f>
        <v>38</v>
      </c>
      <c r="E64" s="42">
        <f t="shared" si="15"/>
        <v>40</v>
      </c>
      <c r="F64" s="42">
        <f t="shared" si="15"/>
        <v>27</v>
      </c>
      <c r="G64" s="42">
        <f t="shared" si="15"/>
        <v>7</v>
      </c>
      <c r="H64" s="42">
        <f t="shared" si="15"/>
        <v>12</v>
      </c>
      <c r="I64" s="42">
        <f t="shared" si="15"/>
        <v>33</v>
      </c>
      <c r="J64" s="42">
        <f t="shared" si="15"/>
        <v>24.8</v>
      </c>
      <c r="K64" s="78"/>
      <c r="L64" s="78"/>
      <c r="P64" s="41"/>
      <c r="Q64" s="41"/>
      <c r="R64" s="41"/>
    </row>
    <row r="65" spans="1:18" s="32" customFormat="1" ht="15" x14ac:dyDescent="0.2">
      <c r="A65" s="97" t="s">
        <v>50</v>
      </c>
      <c r="B65" s="69"/>
      <c r="C65" s="69">
        <f>COUNT(C48:C51)</f>
        <v>4</v>
      </c>
      <c r="D65" s="79">
        <f t="shared" ref="D65:J65" si="16">AVERAGE(D48:D51)</f>
        <v>37.5</v>
      </c>
      <c r="E65" s="79">
        <f t="shared" si="16"/>
        <v>47.5</v>
      </c>
      <c r="F65" s="79">
        <f t="shared" si="16"/>
        <v>40</v>
      </c>
      <c r="G65" s="79">
        <f t="shared" si="16"/>
        <v>13.75</v>
      </c>
      <c r="H65" s="79">
        <f t="shared" si="16"/>
        <v>7.5</v>
      </c>
      <c r="I65" s="79">
        <f t="shared" si="16"/>
        <v>43.75</v>
      </c>
      <c r="J65" s="79">
        <f t="shared" si="16"/>
        <v>29.25</v>
      </c>
      <c r="K65" s="78"/>
      <c r="L65" s="78"/>
      <c r="P65" s="41"/>
      <c r="Q65" s="41"/>
      <c r="R65" s="41"/>
    </row>
    <row r="66" spans="1:18" s="32" customFormat="1" ht="15" x14ac:dyDescent="0.2">
      <c r="A66" s="97" t="s">
        <v>368</v>
      </c>
      <c r="B66" s="69"/>
      <c r="C66" s="69">
        <f>C55-SUM(C58:C65)</f>
        <v>3</v>
      </c>
      <c r="D66" s="79"/>
      <c r="E66" s="79"/>
      <c r="F66" s="79"/>
      <c r="G66" s="79"/>
      <c r="H66" s="79"/>
      <c r="I66" s="79"/>
      <c r="J66" s="79"/>
      <c r="K66" s="78"/>
      <c r="L66" s="78"/>
    </row>
    <row r="67" spans="1:18" s="32" customFormat="1" ht="15.75" x14ac:dyDescent="0.25">
      <c r="A67" s="69"/>
      <c r="B67" s="69"/>
      <c r="C67" s="69"/>
      <c r="D67" s="79"/>
      <c r="E67" s="99"/>
      <c r="F67" s="99"/>
      <c r="G67" s="99"/>
      <c r="H67" s="99"/>
      <c r="I67" s="99"/>
      <c r="J67" s="99"/>
      <c r="K67" s="78"/>
      <c r="L67" s="78"/>
    </row>
    <row r="68" spans="1:18" s="32" customFormat="1" ht="12.75" customHeight="1" x14ac:dyDescent="0.25">
      <c r="A68" s="70" t="s">
        <v>327</v>
      </c>
      <c r="B68" s="69"/>
      <c r="C68" s="69"/>
      <c r="D68" s="69"/>
      <c r="E68" s="69"/>
      <c r="F68" s="69"/>
      <c r="G68" s="107" t="s">
        <v>410</v>
      </c>
      <c r="H68" s="108"/>
      <c r="I68" s="69"/>
      <c r="J68" s="69"/>
      <c r="K68" s="69"/>
      <c r="L68" s="69"/>
    </row>
    <row r="69" spans="1:18" s="32" customFormat="1" ht="15.75" x14ac:dyDescent="0.25">
      <c r="C69" s="109" t="s">
        <v>409</v>
      </c>
      <c r="D69" s="109"/>
      <c r="E69" s="109"/>
      <c r="G69" s="108"/>
      <c r="H69" s="108"/>
    </row>
    <row r="70" spans="1:18" s="32" customFormat="1" ht="51" customHeight="1" x14ac:dyDescent="0.25">
      <c r="A70" s="74" t="s">
        <v>328</v>
      </c>
      <c r="B70" s="74"/>
      <c r="C70" s="74" t="s">
        <v>467</v>
      </c>
      <c r="D70" s="74" t="s">
        <v>468</v>
      </c>
      <c r="E70" s="74" t="s">
        <v>406</v>
      </c>
      <c r="G70" s="74" t="s">
        <v>469</v>
      </c>
      <c r="H70" s="74" t="s">
        <v>29</v>
      </c>
      <c r="J70" s="74" t="s">
        <v>40</v>
      </c>
      <c r="L70" s="74" t="s">
        <v>41</v>
      </c>
    </row>
    <row r="71" spans="1:18" s="32" customFormat="1" ht="15" x14ac:dyDescent="0.2">
      <c r="A71" s="78">
        <v>2012</v>
      </c>
      <c r="B71" s="69"/>
      <c r="C71" s="78">
        <v>31</v>
      </c>
      <c r="D71" s="78">
        <v>5</v>
      </c>
      <c r="E71" s="78">
        <v>31</v>
      </c>
      <c r="G71" s="78">
        <v>36</v>
      </c>
      <c r="H71" s="78">
        <v>33</v>
      </c>
      <c r="J71" s="69"/>
      <c r="K71" s="69"/>
      <c r="L71" s="69"/>
    </row>
    <row r="72" spans="1:18" s="32" customFormat="1" ht="15" x14ac:dyDescent="0.2">
      <c r="A72" s="78">
        <v>2015</v>
      </c>
      <c r="B72" s="69"/>
      <c r="C72" s="78">
        <v>32</v>
      </c>
      <c r="D72" s="78">
        <v>3</v>
      </c>
      <c r="E72" s="78">
        <v>24</v>
      </c>
      <c r="G72" s="78">
        <v>37</v>
      </c>
      <c r="H72" s="78">
        <v>22</v>
      </c>
      <c r="J72" s="69"/>
      <c r="K72" s="69"/>
      <c r="L72" s="69"/>
    </row>
    <row r="73" spans="1:18" s="32" customFormat="1" ht="15" x14ac:dyDescent="0.2">
      <c r="A73" s="78">
        <v>2016</v>
      </c>
      <c r="B73" s="69"/>
      <c r="C73" s="78">
        <v>19</v>
      </c>
      <c r="D73" s="78">
        <v>1</v>
      </c>
      <c r="E73" s="78">
        <v>13</v>
      </c>
      <c r="G73" s="78">
        <v>25</v>
      </c>
      <c r="H73" s="78">
        <v>23</v>
      </c>
      <c r="J73" s="69"/>
      <c r="K73" s="69"/>
      <c r="L73" s="69"/>
    </row>
    <row r="74" spans="1:18" s="32" customFormat="1" ht="15" x14ac:dyDescent="0.2">
      <c r="A74" s="78">
        <v>2017</v>
      </c>
      <c r="B74" s="69"/>
      <c r="C74" s="78">
        <v>23</v>
      </c>
      <c r="D74" s="78">
        <v>3</v>
      </c>
      <c r="E74" s="78">
        <v>16</v>
      </c>
      <c r="G74" s="78">
        <v>33</v>
      </c>
      <c r="H74" s="78">
        <v>21</v>
      </c>
      <c r="J74" s="69"/>
      <c r="K74" s="69"/>
      <c r="L74" s="69"/>
    </row>
    <row r="75" spans="1:18" s="32" customFormat="1" ht="15" x14ac:dyDescent="0.2">
      <c r="A75" s="78">
        <v>2018</v>
      </c>
      <c r="B75" s="69"/>
      <c r="C75" s="78">
        <v>18</v>
      </c>
      <c r="D75" s="78">
        <v>1</v>
      </c>
      <c r="E75" s="78">
        <v>4</v>
      </c>
      <c r="G75" s="78">
        <v>37</v>
      </c>
      <c r="H75" s="78">
        <v>19</v>
      </c>
      <c r="J75" s="69"/>
      <c r="K75" s="69"/>
      <c r="L75" s="69"/>
    </row>
    <row r="76" spans="1:18" s="32" customFormat="1" ht="15.75" x14ac:dyDescent="0.25">
      <c r="A76" s="78">
        <v>2019</v>
      </c>
      <c r="B76" s="100"/>
      <c r="C76" s="78">
        <v>47</v>
      </c>
      <c r="D76" s="78">
        <v>37</v>
      </c>
      <c r="E76" s="101">
        <v>17</v>
      </c>
      <c r="G76" s="79">
        <v>47.978723404255319</v>
      </c>
      <c r="H76" s="79">
        <v>15.617021276595745</v>
      </c>
      <c r="J76" s="100"/>
      <c r="K76" s="100"/>
      <c r="L76" s="100"/>
    </row>
    <row r="77" spans="1:18" s="32" customFormat="1" ht="15" x14ac:dyDescent="0.2">
      <c r="A77" s="78">
        <v>2020</v>
      </c>
      <c r="C77" s="78">
        <v>64</v>
      </c>
      <c r="D77" s="41">
        <v>42</v>
      </c>
      <c r="E77" s="41">
        <v>12</v>
      </c>
      <c r="G77" s="78">
        <v>46</v>
      </c>
      <c r="H77" s="78">
        <v>14</v>
      </c>
    </row>
    <row r="78" spans="1:18" s="32" customFormat="1" ht="15" x14ac:dyDescent="0.2">
      <c r="A78" s="78">
        <v>2021</v>
      </c>
      <c r="C78" s="78">
        <v>45</v>
      </c>
      <c r="D78" s="78">
        <v>23</v>
      </c>
      <c r="E78" s="78">
        <v>28</v>
      </c>
      <c r="G78" s="78">
        <v>41</v>
      </c>
      <c r="H78" s="78">
        <v>21</v>
      </c>
    </row>
    <row r="79" spans="1:18" s="32" customFormat="1" ht="15" x14ac:dyDescent="0.2">
      <c r="A79" s="78">
        <v>2022</v>
      </c>
      <c r="B79" s="69"/>
      <c r="C79" s="78">
        <v>31</v>
      </c>
      <c r="D79" s="79">
        <v>17</v>
      </c>
      <c r="E79" s="79">
        <v>21</v>
      </c>
      <c r="F79" s="79"/>
      <c r="G79" s="79">
        <v>42</v>
      </c>
      <c r="H79" s="79">
        <v>22</v>
      </c>
      <c r="I79" s="79"/>
      <c r="J79" s="79">
        <v>19</v>
      </c>
      <c r="L79" s="78">
        <v>12</v>
      </c>
    </row>
    <row r="80" spans="1:18" x14ac:dyDescent="0.2">
      <c r="A80" s="16"/>
    </row>
    <row r="81" spans="1:1" x14ac:dyDescent="0.2">
      <c r="A81" s="16"/>
    </row>
    <row r="82" spans="1:1" x14ac:dyDescent="0.2">
      <c r="A82" s="16"/>
    </row>
    <row r="83" spans="1:1" x14ac:dyDescent="0.2">
      <c r="A83" s="16"/>
    </row>
    <row r="84" spans="1:1" x14ac:dyDescent="0.2">
      <c r="A84" s="16"/>
    </row>
    <row r="85" spans="1:1" x14ac:dyDescent="0.2">
      <c r="A85" s="16"/>
    </row>
  </sheetData>
  <mergeCells count="2">
    <mergeCell ref="G68:H69"/>
    <mergeCell ref="C69:E69"/>
  </mergeCells>
  <pageMargins left="0.7" right="0.7" top="0.75" bottom="0.75" header="0.3" footer="0.3"/>
  <pageSetup scale="80"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F6860-D93B-44A8-84FD-BD2BAB26E97F}">
  <dimension ref="A1:M100"/>
  <sheetViews>
    <sheetView tabSelected="1" topLeftCell="A40" workbookViewId="0">
      <selection activeCell="P19" sqref="P19"/>
    </sheetView>
  </sheetViews>
  <sheetFormatPr defaultRowHeight="12.75" x14ac:dyDescent="0.2"/>
  <cols>
    <col min="1" max="1" width="29" customWidth="1"/>
    <col min="2" max="2" width="12.140625" customWidth="1"/>
    <col min="3" max="3" width="10.28515625" customWidth="1"/>
    <col min="4" max="4" width="11" customWidth="1"/>
    <col min="5" max="5" width="13.28515625" customWidth="1"/>
    <col min="6" max="6" width="11.140625" customWidth="1"/>
    <col min="7" max="7" width="11.5703125" customWidth="1"/>
    <col min="8" max="8" width="13.5703125" customWidth="1"/>
    <col min="9" max="9" width="11.140625" customWidth="1"/>
    <col min="10" max="10" width="13.140625" customWidth="1"/>
    <col min="11" max="11" width="4.5703125" customWidth="1"/>
    <col min="12" max="12" width="14" customWidth="1"/>
  </cols>
  <sheetData>
    <row r="1" spans="1:12" ht="20.25" x14ac:dyDescent="0.3">
      <c r="A1" s="80" t="s">
        <v>95</v>
      </c>
      <c r="B1" s="69"/>
      <c r="C1" s="69"/>
      <c r="D1" s="69"/>
      <c r="E1" s="69"/>
      <c r="F1" s="69"/>
      <c r="G1" s="69"/>
      <c r="H1" s="70">
        <v>2023</v>
      </c>
      <c r="I1" s="69"/>
      <c r="J1" s="69"/>
      <c r="K1" s="69"/>
      <c r="L1" s="69"/>
    </row>
    <row r="2" spans="1:12" ht="15" x14ac:dyDescent="0.2">
      <c r="A2" s="71" t="s">
        <v>493</v>
      </c>
      <c r="B2" s="69"/>
      <c r="C2" s="69"/>
      <c r="D2" s="69"/>
      <c r="E2" s="69"/>
      <c r="F2" s="69"/>
      <c r="G2" s="69"/>
      <c r="H2" s="69"/>
      <c r="I2" s="69"/>
      <c r="J2" s="69"/>
      <c r="K2" s="69"/>
      <c r="L2" s="69"/>
    </row>
    <row r="3" spans="1:12" ht="15" x14ac:dyDescent="0.2">
      <c r="A3" s="69" t="s">
        <v>93</v>
      </c>
      <c r="B3" s="69"/>
      <c r="C3" s="69"/>
      <c r="D3" s="69"/>
      <c r="E3" s="69"/>
      <c r="F3" s="69"/>
      <c r="G3" s="69"/>
      <c r="H3" s="69"/>
      <c r="I3" s="69"/>
      <c r="J3" s="69"/>
      <c r="K3" s="69"/>
      <c r="L3" s="69"/>
    </row>
    <row r="4" spans="1:12" ht="15" x14ac:dyDescent="0.2">
      <c r="A4" s="72"/>
      <c r="B4" s="69"/>
      <c r="C4" s="69"/>
      <c r="D4" s="69"/>
      <c r="E4" s="69"/>
      <c r="F4" s="69"/>
      <c r="G4" s="69"/>
      <c r="H4" s="69"/>
      <c r="I4" s="69"/>
      <c r="J4" s="69"/>
      <c r="K4" s="69"/>
      <c r="L4" s="69"/>
    </row>
    <row r="5" spans="1:12" ht="15.75" x14ac:dyDescent="0.25">
      <c r="A5" s="95" t="s">
        <v>94</v>
      </c>
      <c r="B5" s="69"/>
      <c r="C5" s="69"/>
      <c r="D5" s="69"/>
      <c r="E5" s="69"/>
      <c r="F5" s="69"/>
      <c r="G5" s="69"/>
      <c r="H5" s="69"/>
      <c r="I5" s="69"/>
      <c r="J5" s="69"/>
      <c r="K5" s="69"/>
      <c r="L5" s="69"/>
    </row>
    <row r="6" spans="1:12" ht="15" x14ac:dyDescent="0.2">
      <c r="A6" s="69" t="s">
        <v>461</v>
      </c>
      <c r="C6" s="69"/>
      <c r="D6" s="69"/>
      <c r="E6" s="69"/>
      <c r="F6" s="69"/>
      <c r="G6" s="69"/>
      <c r="H6" s="69"/>
      <c r="I6" s="69"/>
      <c r="J6" s="69"/>
      <c r="K6" s="69"/>
      <c r="L6" s="69"/>
    </row>
    <row r="7" spans="1:12" ht="15.75" x14ac:dyDescent="0.25">
      <c r="A7" s="69" t="s">
        <v>460</v>
      </c>
      <c r="C7" s="69"/>
      <c r="D7" s="69"/>
      <c r="E7" s="69"/>
      <c r="F7" s="69"/>
      <c r="G7" s="69"/>
      <c r="H7" s="69"/>
      <c r="I7" s="69"/>
      <c r="J7" s="69"/>
      <c r="K7" s="69"/>
      <c r="L7" s="69"/>
    </row>
    <row r="8" spans="1:12" ht="15" x14ac:dyDescent="0.2">
      <c r="A8" s="69" t="s">
        <v>462</v>
      </c>
      <c r="C8" s="69"/>
      <c r="D8" s="69"/>
      <c r="E8" s="69"/>
      <c r="F8" s="69"/>
      <c r="G8" s="69"/>
      <c r="H8" s="69"/>
      <c r="I8" s="69"/>
      <c r="J8" s="69"/>
      <c r="K8" s="69"/>
      <c r="L8" s="69"/>
    </row>
    <row r="9" spans="1:12" ht="15" x14ac:dyDescent="0.2">
      <c r="A9" s="69" t="s">
        <v>463</v>
      </c>
      <c r="C9" s="69"/>
      <c r="D9" s="69"/>
      <c r="E9" s="69"/>
      <c r="F9" s="69"/>
      <c r="G9" s="69"/>
      <c r="H9" s="69"/>
      <c r="I9" s="69"/>
      <c r="J9" s="69"/>
      <c r="K9" s="69"/>
      <c r="L9" s="69"/>
    </row>
    <row r="10" spans="1:12" ht="15.75" x14ac:dyDescent="0.25">
      <c r="A10" s="69" t="s">
        <v>464</v>
      </c>
      <c r="C10" s="69"/>
      <c r="D10" s="69"/>
      <c r="E10" s="69"/>
      <c r="F10" s="69"/>
      <c r="G10" s="69"/>
      <c r="H10" s="69"/>
      <c r="I10" s="69"/>
      <c r="J10" s="69"/>
      <c r="K10" s="69"/>
      <c r="L10" s="69"/>
    </row>
    <row r="11" spans="1:12" ht="15.75" x14ac:dyDescent="0.25">
      <c r="A11" s="69" t="s">
        <v>465</v>
      </c>
      <c r="C11" s="69"/>
      <c r="D11" s="69"/>
      <c r="E11" s="69"/>
      <c r="F11" s="69"/>
      <c r="G11" s="69"/>
      <c r="H11" s="69"/>
      <c r="I11" s="69"/>
      <c r="J11" s="69"/>
      <c r="K11" s="69"/>
      <c r="L11" s="69"/>
    </row>
    <row r="12" spans="1:12" ht="15.75" x14ac:dyDescent="0.25">
      <c r="A12" s="69" t="s">
        <v>466</v>
      </c>
      <c r="C12" s="69"/>
      <c r="D12" s="69"/>
      <c r="E12" s="69"/>
      <c r="F12" s="69"/>
      <c r="G12" s="69"/>
      <c r="H12" s="69"/>
      <c r="I12" s="69"/>
      <c r="J12" s="69"/>
      <c r="K12" s="69"/>
      <c r="L12" s="69"/>
    </row>
    <row r="13" spans="1:12" ht="78.75" customHeight="1" x14ac:dyDescent="0.25">
      <c r="A13" s="69" t="s">
        <v>139</v>
      </c>
      <c r="B13" s="74" t="s">
        <v>106</v>
      </c>
      <c r="C13" s="75" t="s">
        <v>91</v>
      </c>
      <c r="D13" s="74" t="s">
        <v>212</v>
      </c>
      <c r="E13" s="74" t="s">
        <v>213</v>
      </c>
      <c r="F13" s="74" t="s">
        <v>214</v>
      </c>
      <c r="G13" s="74" t="s">
        <v>215</v>
      </c>
      <c r="H13" s="74" t="s">
        <v>216</v>
      </c>
      <c r="I13" s="74" t="s">
        <v>400</v>
      </c>
      <c r="J13" s="74" t="s">
        <v>361</v>
      </c>
      <c r="K13" s="74"/>
      <c r="L13" s="74" t="s">
        <v>337</v>
      </c>
    </row>
    <row r="14" spans="1:12" ht="15" customHeight="1" x14ac:dyDescent="0.25">
      <c r="A14" s="69"/>
      <c r="B14" s="74"/>
      <c r="C14" s="75"/>
      <c r="D14" s="74"/>
      <c r="E14" s="74"/>
      <c r="F14" s="74"/>
      <c r="G14" s="74"/>
      <c r="H14" s="74"/>
      <c r="I14" s="74"/>
      <c r="J14" s="74"/>
      <c r="K14" s="74"/>
      <c r="L14" s="74"/>
    </row>
    <row r="15" spans="1:12" ht="15" customHeight="1" x14ac:dyDescent="0.25">
      <c r="A15" s="69" t="s">
        <v>483</v>
      </c>
      <c r="B15" s="74"/>
      <c r="C15" s="77">
        <v>0.1</v>
      </c>
      <c r="D15" s="41">
        <v>10</v>
      </c>
      <c r="E15" s="41">
        <v>10</v>
      </c>
      <c r="F15" s="41">
        <v>20</v>
      </c>
      <c r="G15" s="41">
        <v>0</v>
      </c>
      <c r="H15" s="41">
        <v>0</v>
      </c>
      <c r="I15" s="41">
        <v>40</v>
      </c>
      <c r="J15" s="41">
        <f>SUM(D15:H15)/5</f>
        <v>8</v>
      </c>
      <c r="K15" s="74"/>
      <c r="L15" s="78" t="s">
        <v>40</v>
      </c>
    </row>
    <row r="16" spans="1:12" ht="15" customHeight="1" x14ac:dyDescent="0.25">
      <c r="A16" s="69" t="s">
        <v>483</v>
      </c>
      <c r="B16" s="74"/>
      <c r="C16" s="77">
        <v>0.2</v>
      </c>
      <c r="D16" s="41">
        <v>10</v>
      </c>
      <c r="E16" s="41">
        <v>10</v>
      </c>
      <c r="F16" s="41">
        <v>10</v>
      </c>
      <c r="G16" s="41">
        <v>10</v>
      </c>
      <c r="H16" s="41">
        <v>10</v>
      </c>
      <c r="I16" s="41">
        <v>40</v>
      </c>
      <c r="J16" s="41">
        <f>SUM(D16:H16)/5</f>
        <v>10</v>
      </c>
      <c r="K16" s="74"/>
      <c r="L16" s="78" t="s">
        <v>40</v>
      </c>
    </row>
    <row r="17" spans="1:12" ht="15" customHeight="1" x14ac:dyDescent="0.25">
      <c r="A17" s="69" t="s">
        <v>483</v>
      </c>
      <c r="B17" s="74"/>
      <c r="C17" s="77">
        <v>0.3</v>
      </c>
      <c r="D17" s="41">
        <v>10</v>
      </c>
      <c r="E17" s="41">
        <v>0</v>
      </c>
      <c r="F17" s="41">
        <v>10</v>
      </c>
      <c r="G17" s="41">
        <v>5</v>
      </c>
      <c r="H17" s="41">
        <v>0</v>
      </c>
      <c r="I17" s="41">
        <v>40</v>
      </c>
      <c r="J17" s="41">
        <f>SUM(D17:H17)/5</f>
        <v>5</v>
      </c>
      <c r="K17" s="74"/>
      <c r="L17" s="78" t="s">
        <v>40</v>
      </c>
    </row>
    <row r="18" spans="1:12" ht="15" x14ac:dyDescent="0.2">
      <c r="A18" s="69"/>
      <c r="B18" s="76"/>
      <c r="C18" s="87"/>
      <c r="D18" s="88"/>
      <c r="E18" s="88"/>
      <c r="F18" s="88"/>
      <c r="G18" s="88"/>
      <c r="H18" s="88"/>
      <c r="I18" s="88"/>
      <c r="J18" s="88"/>
      <c r="K18" s="76"/>
      <c r="L18" s="65"/>
    </row>
    <row r="19" spans="1:12" ht="15" customHeight="1" x14ac:dyDescent="0.2">
      <c r="A19" s="69" t="s">
        <v>402</v>
      </c>
      <c r="B19" s="16">
        <v>1</v>
      </c>
      <c r="C19" s="40">
        <v>0</v>
      </c>
      <c r="D19" s="41">
        <v>40</v>
      </c>
      <c r="E19" s="41">
        <v>40</v>
      </c>
      <c r="F19" s="41">
        <v>20</v>
      </c>
      <c r="G19" s="41">
        <v>20</v>
      </c>
      <c r="H19" s="41">
        <v>50</v>
      </c>
      <c r="I19" s="41">
        <v>60</v>
      </c>
      <c r="J19" s="41">
        <f t="shared" ref="J19:J22" si="0">SUM(D19:H19)/5</f>
        <v>34</v>
      </c>
      <c r="K19" s="76"/>
      <c r="L19" s="76" t="s">
        <v>41</v>
      </c>
    </row>
    <row r="20" spans="1:12" ht="15" customHeight="1" x14ac:dyDescent="0.2">
      <c r="A20" s="69" t="s">
        <v>402</v>
      </c>
      <c r="B20" s="16"/>
      <c r="C20" s="40">
        <v>0.3</v>
      </c>
      <c r="D20" s="41">
        <v>10</v>
      </c>
      <c r="E20" s="41">
        <v>10</v>
      </c>
      <c r="F20" s="41">
        <v>10</v>
      </c>
      <c r="G20" s="41">
        <v>0</v>
      </c>
      <c r="H20" s="41">
        <v>0</v>
      </c>
      <c r="I20" s="41">
        <v>50</v>
      </c>
      <c r="J20" s="41">
        <f t="shared" si="0"/>
        <v>6</v>
      </c>
      <c r="K20" s="76"/>
      <c r="L20" s="76" t="s">
        <v>41</v>
      </c>
    </row>
    <row r="21" spans="1:12" ht="15" customHeight="1" x14ac:dyDescent="0.2">
      <c r="A21" s="69" t="s">
        <v>402</v>
      </c>
      <c r="B21" s="16"/>
      <c r="C21" s="40">
        <v>0.4</v>
      </c>
      <c r="D21" s="41">
        <v>20</v>
      </c>
      <c r="E21" s="41">
        <v>20</v>
      </c>
      <c r="F21" s="41">
        <v>25</v>
      </c>
      <c r="G21" s="41">
        <v>10</v>
      </c>
      <c r="H21" s="41">
        <v>10</v>
      </c>
      <c r="I21" s="41">
        <v>50</v>
      </c>
      <c r="J21" s="41">
        <f t="shared" si="0"/>
        <v>17</v>
      </c>
      <c r="K21" s="76"/>
      <c r="L21" s="76" t="s">
        <v>41</v>
      </c>
    </row>
    <row r="22" spans="1:12" ht="15" customHeight="1" x14ac:dyDescent="0.2">
      <c r="A22" s="69" t="s">
        <v>402</v>
      </c>
      <c r="B22" s="16"/>
      <c r="C22" s="40">
        <v>0.5</v>
      </c>
      <c r="D22" s="41">
        <v>10</v>
      </c>
      <c r="E22" s="41">
        <v>10</v>
      </c>
      <c r="F22" s="41">
        <v>10</v>
      </c>
      <c r="G22" s="41">
        <v>20</v>
      </c>
      <c r="H22" s="41">
        <v>10</v>
      </c>
      <c r="I22" s="41">
        <v>60</v>
      </c>
      <c r="J22" s="41">
        <f t="shared" si="0"/>
        <v>12</v>
      </c>
      <c r="K22" s="76"/>
      <c r="L22" s="76" t="s">
        <v>41</v>
      </c>
    </row>
    <row r="23" spans="1:12" ht="15" x14ac:dyDescent="0.2">
      <c r="A23" s="69"/>
      <c r="B23" s="76"/>
      <c r="C23" s="77"/>
      <c r="D23" s="96"/>
      <c r="E23" s="96"/>
      <c r="F23" s="96"/>
      <c r="G23" s="96"/>
      <c r="H23" s="96"/>
      <c r="I23" s="96"/>
      <c r="J23" s="96"/>
      <c r="K23" s="76"/>
      <c r="L23" s="76"/>
    </row>
    <row r="24" spans="1:12" ht="15" x14ac:dyDescent="0.2">
      <c r="A24" s="69" t="s">
        <v>484</v>
      </c>
      <c r="B24" s="16"/>
      <c r="C24" s="40">
        <v>0.3</v>
      </c>
      <c r="D24" s="41">
        <v>30</v>
      </c>
      <c r="E24" s="41">
        <v>50</v>
      </c>
      <c r="F24" s="41">
        <v>20</v>
      </c>
      <c r="G24" s="41">
        <v>25</v>
      </c>
      <c r="H24" s="41">
        <v>10</v>
      </c>
      <c r="I24" s="41">
        <v>30</v>
      </c>
      <c r="J24" s="41">
        <f t="shared" ref="J24" si="1">SUM(D24:H24)/5</f>
        <v>27</v>
      </c>
      <c r="K24" s="78"/>
      <c r="L24" s="78" t="s">
        <v>40</v>
      </c>
    </row>
    <row r="25" spans="1:12" ht="15" x14ac:dyDescent="0.2">
      <c r="A25" s="69"/>
      <c r="B25" s="16"/>
      <c r="C25" s="40"/>
      <c r="D25" s="41"/>
      <c r="E25" s="41"/>
      <c r="F25" s="41"/>
      <c r="G25" s="41"/>
      <c r="H25" s="41"/>
      <c r="I25" s="41"/>
      <c r="J25" s="41"/>
      <c r="K25" s="78"/>
      <c r="L25" s="78"/>
    </row>
    <row r="26" spans="1:12" ht="15" x14ac:dyDescent="0.2">
      <c r="A26" s="69" t="s">
        <v>48</v>
      </c>
      <c r="B26" s="16"/>
      <c r="C26" s="41">
        <v>0.1</v>
      </c>
      <c r="D26" s="41">
        <v>20</v>
      </c>
      <c r="E26" s="41">
        <v>20</v>
      </c>
      <c r="F26" s="41">
        <v>20</v>
      </c>
      <c r="G26" s="41">
        <v>0</v>
      </c>
      <c r="H26" s="41">
        <v>10</v>
      </c>
      <c r="I26" s="41">
        <v>40</v>
      </c>
      <c r="J26" s="41">
        <f t="shared" ref="J26:J31" si="2">SUM(D26:H26)/5</f>
        <v>14</v>
      </c>
      <c r="K26" s="78"/>
      <c r="L26" s="78" t="s">
        <v>40</v>
      </c>
    </row>
    <row r="27" spans="1:12" ht="15" x14ac:dyDescent="0.2">
      <c r="A27" s="69" t="s">
        <v>48</v>
      </c>
      <c r="B27" s="16"/>
      <c r="C27" s="41">
        <v>0.2</v>
      </c>
      <c r="D27" s="41">
        <v>20</v>
      </c>
      <c r="E27" s="41">
        <v>25</v>
      </c>
      <c r="F27" s="41">
        <v>30</v>
      </c>
      <c r="G27" s="41">
        <v>10</v>
      </c>
      <c r="H27" s="41">
        <v>20</v>
      </c>
      <c r="I27" s="41">
        <v>40</v>
      </c>
      <c r="J27" s="41">
        <f t="shared" si="2"/>
        <v>21</v>
      </c>
      <c r="K27" s="78"/>
      <c r="L27" s="78" t="s">
        <v>41</v>
      </c>
    </row>
    <row r="28" spans="1:12" ht="15" x14ac:dyDescent="0.2">
      <c r="A28" s="69" t="s">
        <v>48</v>
      </c>
      <c r="B28" s="16"/>
      <c r="C28" s="41">
        <v>0.3</v>
      </c>
      <c r="D28" s="41">
        <v>30</v>
      </c>
      <c r="E28" s="41">
        <v>40</v>
      </c>
      <c r="F28" s="41">
        <v>40</v>
      </c>
      <c r="G28" s="41">
        <v>0</v>
      </c>
      <c r="H28" s="41">
        <v>10</v>
      </c>
      <c r="I28" s="41">
        <v>50</v>
      </c>
      <c r="J28" s="41">
        <f t="shared" si="2"/>
        <v>24</v>
      </c>
      <c r="K28" s="78"/>
      <c r="L28" s="78" t="s">
        <v>41</v>
      </c>
    </row>
    <row r="29" spans="1:12" ht="15" x14ac:dyDescent="0.2">
      <c r="A29" s="69" t="s">
        <v>48</v>
      </c>
      <c r="B29" s="16"/>
      <c r="C29" s="40">
        <v>1.1000000000000001</v>
      </c>
      <c r="D29">
        <v>30</v>
      </c>
      <c r="E29" s="41">
        <v>20</v>
      </c>
      <c r="F29" s="41">
        <v>50</v>
      </c>
      <c r="G29" s="41">
        <v>10</v>
      </c>
      <c r="H29" s="41">
        <v>10</v>
      </c>
      <c r="I29" s="41">
        <v>50</v>
      </c>
      <c r="J29" s="41">
        <f t="shared" si="2"/>
        <v>24</v>
      </c>
      <c r="K29" s="78"/>
      <c r="L29" s="78" t="s">
        <v>41</v>
      </c>
    </row>
    <row r="30" spans="1:12" ht="15" x14ac:dyDescent="0.2">
      <c r="A30" s="69" t="s">
        <v>48</v>
      </c>
      <c r="B30" s="16"/>
      <c r="C30" s="40">
        <v>1.2</v>
      </c>
      <c r="D30" s="41">
        <v>10</v>
      </c>
      <c r="E30" s="41">
        <v>20</v>
      </c>
      <c r="F30" s="41">
        <v>25</v>
      </c>
      <c r="G30" s="41">
        <v>10</v>
      </c>
      <c r="H30" s="41">
        <v>10</v>
      </c>
      <c r="I30" s="41">
        <v>40</v>
      </c>
      <c r="J30" s="41">
        <f t="shared" si="2"/>
        <v>15</v>
      </c>
      <c r="K30" s="78"/>
      <c r="L30" s="78" t="s">
        <v>40</v>
      </c>
    </row>
    <row r="31" spans="1:12" ht="15" x14ac:dyDescent="0.2">
      <c r="A31" s="69" t="s">
        <v>48</v>
      </c>
      <c r="B31" s="30" t="s">
        <v>485</v>
      </c>
      <c r="C31" s="40">
        <v>1.3</v>
      </c>
      <c r="D31" s="41">
        <v>30</v>
      </c>
      <c r="E31" s="41">
        <v>30</v>
      </c>
      <c r="F31" s="41">
        <v>50</v>
      </c>
      <c r="G31" s="41">
        <v>0</v>
      </c>
      <c r="H31" s="41">
        <v>0</v>
      </c>
      <c r="I31" s="41">
        <v>50</v>
      </c>
      <c r="J31" s="41">
        <f t="shared" si="2"/>
        <v>22</v>
      </c>
      <c r="K31" s="78"/>
      <c r="L31" s="78" t="s">
        <v>41</v>
      </c>
    </row>
    <row r="32" spans="1:12" ht="15" x14ac:dyDescent="0.2">
      <c r="A32" s="69"/>
      <c r="B32" s="16"/>
      <c r="C32" s="40"/>
      <c r="D32" s="41"/>
      <c r="E32" s="41"/>
      <c r="F32" s="41"/>
      <c r="G32" s="41"/>
      <c r="H32" s="41"/>
      <c r="I32" s="41"/>
      <c r="J32" s="41"/>
      <c r="K32" s="78"/>
      <c r="L32" s="78"/>
    </row>
    <row r="33" spans="1:12" ht="15" x14ac:dyDescent="0.2">
      <c r="A33" s="69" t="s">
        <v>456</v>
      </c>
      <c r="B33" s="30" t="s">
        <v>458</v>
      </c>
      <c r="C33" s="40">
        <v>0</v>
      </c>
      <c r="D33" s="41">
        <v>15</v>
      </c>
      <c r="E33" s="41">
        <v>15</v>
      </c>
      <c r="F33" s="41">
        <v>0</v>
      </c>
      <c r="G33" s="41">
        <v>0</v>
      </c>
      <c r="H33" s="41">
        <v>10</v>
      </c>
      <c r="I33" s="41">
        <v>50</v>
      </c>
      <c r="J33" s="41">
        <f t="shared" ref="J33:J36" si="3">SUM(D33:H33)/5</f>
        <v>8</v>
      </c>
      <c r="K33" s="78"/>
      <c r="L33" s="78" t="s">
        <v>41</v>
      </c>
    </row>
    <row r="34" spans="1:12" ht="15" x14ac:dyDescent="0.2">
      <c r="A34" s="69" t="s">
        <v>456</v>
      </c>
      <c r="B34" s="16"/>
      <c r="C34" s="40">
        <v>0.1</v>
      </c>
      <c r="D34" s="41">
        <v>5</v>
      </c>
      <c r="E34" s="41">
        <v>10</v>
      </c>
      <c r="F34" s="41">
        <v>15</v>
      </c>
      <c r="G34" s="41">
        <v>0</v>
      </c>
      <c r="H34" s="41">
        <v>0</v>
      </c>
      <c r="I34" s="41">
        <v>50</v>
      </c>
      <c r="J34" s="41">
        <f t="shared" si="3"/>
        <v>6</v>
      </c>
      <c r="K34" s="78"/>
      <c r="L34" s="78" t="s">
        <v>41</v>
      </c>
    </row>
    <row r="35" spans="1:12" ht="15" x14ac:dyDescent="0.2">
      <c r="A35" s="69" t="s">
        <v>456</v>
      </c>
      <c r="B35" s="16"/>
      <c r="C35" s="40">
        <v>0.2</v>
      </c>
      <c r="D35" s="41">
        <v>10</v>
      </c>
      <c r="E35" s="41">
        <v>15</v>
      </c>
      <c r="F35" s="41">
        <v>15</v>
      </c>
      <c r="G35" s="41">
        <v>20</v>
      </c>
      <c r="H35" s="41">
        <v>0</v>
      </c>
      <c r="I35" s="41">
        <v>50</v>
      </c>
      <c r="J35" s="41">
        <f t="shared" si="3"/>
        <v>12</v>
      </c>
      <c r="K35" s="78"/>
      <c r="L35" s="78" t="s">
        <v>41</v>
      </c>
    </row>
    <row r="36" spans="1:12" ht="15" x14ac:dyDescent="0.2">
      <c r="A36" s="69" t="s">
        <v>456</v>
      </c>
      <c r="B36" s="16"/>
      <c r="C36" s="40">
        <v>0.3</v>
      </c>
      <c r="D36" s="41">
        <v>5</v>
      </c>
      <c r="E36" s="41">
        <v>5</v>
      </c>
      <c r="F36" s="41">
        <v>5</v>
      </c>
      <c r="G36" s="41">
        <v>0</v>
      </c>
      <c r="H36" s="41">
        <v>10</v>
      </c>
      <c r="I36" s="41">
        <v>50</v>
      </c>
      <c r="J36" s="41">
        <f t="shared" si="3"/>
        <v>5</v>
      </c>
      <c r="K36" s="78"/>
      <c r="L36" s="78" t="s">
        <v>41</v>
      </c>
    </row>
    <row r="37" spans="1:12" ht="15" x14ac:dyDescent="0.2">
      <c r="A37" s="69"/>
      <c r="B37" s="16"/>
      <c r="C37" s="40" t="s">
        <v>111</v>
      </c>
      <c r="D37" s="41"/>
      <c r="E37" s="41"/>
      <c r="F37" s="41"/>
      <c r="G37" s="41"/>
      <c r="H37" s="41"/>
      <c r="I37" s="41"/>
      <c r="J37" s="41"/>
      <c r="K37" s="78"/>
      <c r="L37" s="78"/>
    </row>
    <row r="38" spans="1:12" ht="15" x14ac:dyDescent="0.2">
      <c r="A38" s="69" t="s">
        <v>457</v>
      </c>
      <c r="B38" s="16"/>
      <c r="C38" s="40">
        <v>1.1000000000000001</v>
      </c>
      <c r="D38" s="41">
        <v>20</v>
      </c>
      <c r="E38" s="41">
        <v>10</v>
      </c>
      <c r="F38" s="41">
        <v>10</v>
      </c>
      <c r="G38" s="41">
        <v>10</v>
      </c>
      <c r="H38" s="41">
        <v>10</v>
      </c>
      <c r="I38" s="41">
        <v>50</v>
      </c>
      <c r="J38" s="41">
        <f t="shared" ref="J38:J41" si="4">SUM(D38:H38)/5</f>
        <v>12</v>
      </c>
      <c r="K38" s="78"/>
      <c r="L38" s="78" t="s">
        <v>41</v>
      </c>
    </row>
    <row r="39" spans="1:12" ht="15" x14ac:dyDescent="0.2">
      <c r="A39" s="69" t="s">
        <v>457</v>
      </c>
      <c r="B39" s="16"/>
      <c r="C39" s="40">
        <v>1.2</v>
      </c>
      <c r="D39" s="41">
        <v>25</v>
      </c>
      <c r="E39" s="41">
        <v>35</v>
      </c>
      <c r="F39" s="41">
        <v>20</v>
      </c>
      <c r="G39" s="41">
        <v>10</v>
      </c>
      <c r="H39" s="41">
        <v>15</v>
      </c>
      <c r="I39" s="41">
        <v>50</v>
      </c>
      <c r="J39" s="41">
        <f t="shared" si="4"/>
        <v>21</v>
      </c>
      <c r="K39" s="78"/>
      <c r="L39" s="78" t="s">
        <v>41</v>
      </c>
    </row>
    <row r="40" spans="1:12" ht="15" x14ac:dyDescent="0.2">
      <c r="A40" s="69" t="s">
        <v>457</v>
      </c>
      <c r="B40" s="16"/>
      <c r="C40" s="40">
        <v>1.3</v>
      </c>
      <c r="D40" s="41">
        <v>20</v>
      </c>
      <c r="E40" s="41">
        <v>30</v>
      </c>
      <c r="F40" s="41">
        <v>40</v>
      </c>
      <c r="G40" s="41">
        <v>0</v>
      </c>
      <c r="H40" s="41">
        <v>40</v>
      </c>
      <c r="I40" s="41">
        <v>40</v>
      </c>
      <c r="J40" s="41">
        <f t="shared" si="4"/>
        <v>26</v>
      </c>
      <c r="K40" s="78"/>
      <c r="L40" s="78" t="s">
        <v>41</v>
      </c>
    </row>
    <row r="41" spans="1:12" ht="15" x14ac:dyDescent="0.2">
      <c r="A41" s="69" t="s">
        <v>457</v>
      </c>
      <c r="B41" s="16"/>
      <c r="C41" s="40">
        <v>1.4</v>
      </c>
      <c r="D41" s="41">
        <v>40</v>
      </c>
      <c r="E41" s="41">
        <v>40</v>
      </c>
      <c r="F41" s="41">
        <v>30</v>
      </c>
      <c r="G41" s="41">
        <v>10</v>
      </c>
      <c r="H41" s="41">
        <v>10</v>
      </c>
      <c r="I41" s="41">
        <v>40</v>
      </c>
      <c r="J41" s="41">
        <f t="shared" si="4"/>
        <v>26</v>
      </c>
      <c r="K41" s="78"/>
      <c r="L41" s="78" t="s">
        <v>41</v>
      </c>
    </row>
    <row r="42" spans="1:12" ht="15" x14ac:dyDescent="0.2">
      <c r="A42" s="69"/>
      <c r="B42" s="76"/>
      <c r="C42" s="77"/>
      <c r="D42" s="96"/>
      <c r="E42" s="96"/>
      <c r="F42" s="96"/>
      <c r="G42" s="96"/>
      <c r="H42" s="96"/>
      <c r="I42" s="96"/>
      <c r="J42" s="96"/>
      <c r="K42" s="78"/>
      <c r="L42" s="78"/>
    </row>
    <row r="43" spans="1:12" ht="15" x14ac:dyDescent="0.2">
      <c r="A43" s="69" t="s">
        <v>324</v>
      </c>
      <c r="B43" s="16">
        <v>1</v>
      </c>
      <c r="C43" s="40">
        <v>0</v>
      </c>
      <c r="D43" s="41">
        <v>30</v>
      </c>
      <c r="E43" s="41">
        <v>40</v>
      </c>
      <c r="F43" s="41">
        <v>20</v>
      </c>
      <c r="G43" s="41">
        <v>15</v>
      </c>
      <c r="H43" s="41">
        <v>10</v>
      </c>
      <c r="I43" s="41">
        <v>35</v>
      </c>
      <c r="J43" s="41">
        <f t="shared" ref="J43:J51" si="5">SUM(D43:H43)/5</f>
        <v>23</v>
      </c>
      <c r="K43" s="78"/>
      <c r="L43" s="76" t="s">
        <v>40</v>
      </c>
    </row>
    <row r="44" spans="1:12" ht="15" x14ac:dyDescent="0.2">
      <c r="A44" s="69" t="s">
        <v>324</v>
      </c>
      <c r="B44" s="16"/>
      <c r="C44" s="40">
        <v>0.1</v>
      </c>
      <c r="D44" s="41">
        <v>25</v>
      </c>
      <c r="E44" s="41">
        <v>25</v>
      </c>
      <c r="F44" s="41">
        <v>10</v>
      </c>
      <c r="G44" s="41">
        <v>0</v>
      </c>
      <c r="H44" s="41">
        <v>10</v>
      </c>
      <c r="I44" s="41">
        <v>40</v>
      </c>
      <c r="J44" s="41">
        <f t="shared" si="5"/>
        <v>14</v>
      </c>
      <c r="K44" s="78"/>
      <c r="L44" s="76" t="s">
        <v>40</v>
      </c>
    </row>
    <row r="45" spans="1:12" ht="15" x14ac:dyDescent="0.2">
      <c r="A45" s="69" t="s">
        <v>324</v>
      </c>
      <c r="B45" s="16"/>
      <c r="C45" s="40">
        <v>0.2</v>
      </c>
      <c r="D45" s="41">
        <v>40</v>
      </c>
      <c r="E45" s="41">
        <v>45</v>
      </c>
      <c r="F45" s="41">
        <v>20</v>
      </c>
      <c r="G45" s="41">
        <v>40</v>
      </c>
      <c r="H45" s="41">
        <v>20</v>
      </c>
      <c r="I45" s="41">
        <v>40</v>
      </c>
      <c r="J45" s="41">
        <f t="shared" si="5"/>
        <v>33</v>
      </c>
      <c r="K45" s="78"/>
      <c r="L45" s="76" t="s">
        <v>41</v>
      </c>
    </row>
    <row r="46" spans="1:12" ht="15" customHeight="1" x14ac:dyDescent="0.2">
      <c r="A46" s="69" t="s">
        <v>324</v>
      </c>
      <c r="B46" s="16"/>
      <c r="C46" s="40">
        <v>0.4</v>
      </c>
      <c r="D46" s="41">
        <v>20</v>
      </c>
      <c r="E46" s="41">
        <v>30</v>
      </c>
      <c r="F46" s="41">
        <v>15</v>
      </c>
      <c r="G46" s="41">
        <v>15</v>
      </c>
      <c r="H46" s="41">
        <v>20</v>
      </c>
      <c r="I46" s="41">
        <v>35</v>
      </c>
      <c r="J46" s="41">
        <f t="shared" si="5"/>
        <v>20</v>
      </c>
      <c r="K46" s="78"/>
      <c r="L46" s="76" t="s">
        <v>40</v>
      </c>
    </row>
    <row r="47" spans="1:12" ht="15" x14ac:dyDescent="0.2">
      <c r="A47" s="69" t="s">
        <v>324</v>
      </c>
      <c r="B47" s="16"/>
      <c r="C47" s="40">
        <v>0.5</v>
      </c>
      <c r="D47" s="41">
        <v>20</v>
      </c>
      <c r="E47" s="41">
        <v>30</v>
      </c>
      <c r="F47" s="41">
        <v>25</v>
      </c>
      <c r="G47" s="41">
        <v>10</v>
      </c>
      <c r="H47" s="41">
        <v>20</v>
      </c>
      <c r="I47" s="41">
        <v>40</v>
      </c>
      <c r="J47" s="41">
        <f t="shared" si="5"/>
        <v>21</v>
      </c>
      <c r="K47" s="78"/>
      <c r="L47" s="76" t="s">
        <v>40</v>
      </c>
    </row>
    <row r="48" spans="1:12" ht="15" x14ac:dyDescent="0.2">
      <c r="A48" s="69" t="s">
        <v>324</v>
      </c>
      <c r="B48" s="16"/>
      <c r="C48" s="40">
        <v>0.6</v>
      </c>
      <c r="D48" s="41">
        <v>40</v>
      </c>
      <c r="E48" s="41">
        <v>50</v>
      </c>
      <c r="F48" s="41">
        <v>20</v>
      </c>
      <c r="G48" s="41">
        <v>10</v>
      </c>
      <c r="H48" s="41">
        <v>15</v>
      </c>
      <c r="I48" s="41">
        <v>25</v>
      </c>
      <c r="J48" s="41">
        <f t="shared" si="5"/>
        <v>27</v>
      </c>
      <c r="K48" s="78"/>
      <c r="L48" s="76" t="s">
        <v>40</v>
      </c>
    </row>
    <row r="49" spans="1:12" ht="15" x14ac:dyDescent="0.2">
      <c r="A49" s="69" t="s">
        <v>324</v>
      </c>
      <c r="B49" s="16"/>
      <c r="C49" s="40">
        <v>0.7</v>
      </c>
      <c r="D49" s="41">
        <v>30</v>
      </c>
      <c r="E49" s="41">
        <v>40</v>
      </c>
      <c r="F49" s="41">
        <v>25</v>
      </c>
      <c r="G49" s="41">
        <v>0</v>
      </c>
      <c r="H49" s="41">
        <v>10</v>
      </c>
      <c r="I49" s="41">
        <v>50</v>
      </c>
      <c r="J49" s="41">
        <f t="shared" si="5"/>
        <v>21</v>
      </c>
      <c r="K49" s="78"/>
      <c r="L49" s="76" t="s">
        <v>41</v>
      </c>
    </row>
    <row r="50" spans="1:12" ht="15" x14ac:dyDescent="0.2">
      <c r="A50" s="69" t="s">
        <v>324</v>
      </c>
      <c r="B50" s="16"/>
      <c r="C50" s="40">
        <v>0.8</v>
      </c>
      <c r="D50" s="41">
        <v>50</v>
      </c>
      <c r="E50" s="41">
        <v>40</v>
      </c>
      <c r="F50" s="41">
        <v>30</v>
      </c>
      <c r="G50" s="41">
        <v>10</v>
      </c>
      <c r="H50" s="41">
        <v>25</v>
      </c>
      <c r="I50" s="41">
        <v>20</v>
      </c>
      <c r="J50" s="41">
        <f t="shared" si="5"/>
        <v>31</v>
      </c>
      <c r="K50" s="78"/>
      <c r="L50" s="76" t="s">
        <v>41</v>
      </c>
    </row>
    <row r="51" spans="1:12" ht="15" x14ac:dyDescent="0.2">
      <c r="A51" s="69" t="s">
        <v>324</v>
      </c>
      <c r="B51" s="16"/>
      <c r="C51" s="40">
        <v>0.9</v>
      </c>
      <c r="D51" s="41">
        <v>30</v>
      </c>
      <c r="E51" s="41">
        <v>40</v>
      </c>
      <c r="F51" s="41">
        <v>30</v>
      </c>
      <c r="G51" s="41">
        <v>30</v>
      </c>
      <c r="H51" s="41">
        <v>10</v>
      </c>
      <c r="I51" s="41">
        <v>35</v>
      </c>
      <c r="J51" s="41">
        <f t="shared" si="5"/>
        <v>28</v>
      </c>
      <c r="K51" s="78"/>
      <c r="L51" s="76" t="s">
        <v>40</v>
      </c>
    </row>
    <row r="52" spans="1:12" ht="15" x14ac:dyDescent="0.2">
      <c r="A52" s="69"/>
      <c r="B52" s="16"/>
      <c r="C52" s="40"/>
      <c r="D52" s="41"/>
      <c r="E52" s="41"/>
      <c r="F52" s="41"/>
      <c r="G52" s="41"/>
      <c r="H52" s="41"/>
      <c r="I52" s="41"/>
      <c r="J52" s="41"/>
      <c r="K52" s="78"/>
      <c r="L52" s="76"/>
    </row>
    <row r="53" spans="1:12" ht="15" x14ac:dyDescent="0.2">
      <c r="A53" s="69" t="s">
        <v>202</v>
      </c>
      <c r="B53" s="16"/>
      <c r="C53" s="40">
        <v>0</v>
      </c>
      <c r="D53" s="41">
        <v>30</v>
      </c>
      <c r="E53" s="41">
        <v>30</v>
      </c>
      <c r="F53" s="41">
        <v>20</v>
      </c>
      <c r="G53" s="41">
        <v>20</v>
      </c>
      <c r="H53" s="41">
        <v>20</v>
      </c>
      <c r="I53" s="41">
        <v>50</v>
      </c>
      <c r="J53" s="41">
        <f t="shared" ref="J53:J55" si="6">SUM(D53:H53)/5</f>
        <v>24</v>
      </c>
      <c r="K53" s="78"/>
      <c r="L53" s="76" t="s">
        <v>41</v>
      </c>
    </row>
    <row r="54" spans="1:12" ht="15" x14ac:dyDescent="0.2">
      <c r="A54" s="69" t="s">
        <v>202</v>
      </c>
      <c r="B54" s="16"/>
      <c r="C54" s="40">
        <v>0.1</v>
      </c>
      <c r="D54" s="41">
        <v>30</v>
      </c>
      <c r="E54" s="41">
        <v>40</v>
      </c>
      <c r="F54" s="41">
        <v>20</v>
      </c>
      <c r="G54" s="41">
        <v>40</v>
      </c>
      <c r="H54" s="41">
        <v>10</v>
      </c>
      <c r="I54" s="41">
        <v>50</v>
      </c>
      <c r="J54" s="41">
        <f t="shared" si="6"/>
        <v>28</v>
      </c>
      <c r="K54" s="78"/>
      <c r="L54" s="76" t="s">
        <v>41</v>
      </c>
    </row>
    <row r="55" spans="1:12" ht="15" x14ac:dyDescent="0.2">
      <c r="A55" s="69" t="s">
        <v>202</v>
      </c>
      <c r="B55" s="16"/>
      <c r="C55" s="40">
        <v>0.2</v>
      </c>
      <c r="D55" s="41">
        <v>20</v>
      </c>
      <c r="E55" s="41">
        <v>20</v>
      </c>
      <c r="F55" s="41">
        <v>20</v>
      </c>
      <c r="G55" s="41">
        <v>40</v>
      </c>
      <c r="H55" s="41">
        <v>0</v>
      </c>
      <c r="I55" s="41">
        <v>50</v>
      </c>
      <c r="J55" s="41">
        <f t="shared" si="6"/>
        <v>20</v>
      </c>
      <c r="K55" s="78"/>
      <c r="L55" s="76" t="s">
        <v>40</v>
      </c>
    </row>
    <row r="56" spans="1:12" ht="15" x14ac:dyDescent="0.2">
      <c r="A56" s="69"/>
      <c r="B56" s="16"/>
      <c r="C56" s="40"/>
      <c r="D56" s="41"/>
      <c r="E56" s="41"/>
      <c r="F56" s="41"/>
      <c r="G56" s="41"/>
      <c r="H56" s="41"/>
      <c r="I56" s="41"/>
      <c r="J56" s="41"/>
      <c r="K56" s="78"/>
      <c r="L56" s="76"/>
    </row>
    <row r="57" spans="1:12" ht="15" x14ac:dyDescent="0.2">
      <c r="A57" s="69" t="s">
        <v>459</v>
      </c>
      <c r="B57" s="16"/>
      <c r="C57" s="40">
        <v>1.5</v>
      </c>
      <c r="D57" s="41">
        <v>30</v>
      </c>
      <c r="E57" s="41">
        <v>30</v>
      </c>
      <c r="F57" s="41">
        <v>20</v>
      </c>
      <c r="G57" s="41">
        <v>10</v>
      </c>
      <c r="H57" s="41">
        <v>20</v>
      </c>
      <c r="I57" s="41">
        <v>60</v>
      </c>
      <c r="J57" s="41">
        <f t="shared" ref="J57:J58" si="7">SUM(D57:H57)/5</f>
        <v>22</v>
      </c>
      <c r="K57" s="78"/>
      <c r="L57" s="76" t="s">
        <v>41</v>
      </c>
    </row>
    <row r="58" spans="1:12" ht="15" x14ac:dyDescent="0.2">
      <c r="A58" s="69" t="s">
        <v>459</v>
      </c>
      <c r="B58" s="16"/>
      <c r="C58" s="40">
        <v>1.6</v>
      </c>
      <c r="D58" s="41">
        <v>30</v>
      </c>
      <c r="E58" s="41">
        <v>40</v>
      </c>
      <c r="F58" s="41">
        <v>30</v>
      </c>
      <c r="G58" s="41">
        <v>20</v>
      </c>
      <c r="H58" s="41">
        <v>25</v>
      </c>
      <c r="I58" s="41">
        <v>60</v>
      </c>
      <c r="J58" s="41">
        <f t="shared" si="7"/>
        <v>29</v>
      </c>
      <c r="K58" s="78"/>
      <c r="L58" s="76" t="s">
        <v>41</v>
      </c>
    </row>
    <row r="59" spans="1:12" ht="15" x14ac:dyDescent="0.2">
      <c r="A59" s="69"/>
      <c r="B59" s="78"/>
      <c r="C59" s="77"/>
      <c r="D59" s="96"/>
      <c r="E59" s="96"/>
      <c r="F59" s="96"/>
      <c r="G59" s="96"/>
      <c r="H59" s="96"/>
      <c r="I59" s="96"/>
      <c r="J59" s="96"/>
      <c r="K59" s="78"/>
      <c r="L59" s="76"/>
    </row>
    <row r="60" spans="1:12" ht="15" x14ac:dyDescent="0.2">
      <c r="A60" s="103" t="s">
        <v>123</v>
      </c>
      <c r="B60" s="78"/>
      <c r="C60" s="77">
        <v>1</v>
      </c>
      <c r="D60" s="41">
        <v>40</v>
      </c>
      <c r="E60" s="41">
        <v>40</v>
      </c>
      <c r="F60" s="41">
        <v>30</v>
      </c>
      <c r="G60" s="41">
        <v>10</v>
      </c>
      <c r="H60" s="41">
        <v>10</v>
      </c>
      <c r="I60" s="41">
        <v>30</v>
      </c>
      <c r="J60" s="41">
        <f t="shared" ref="J60" si="8">SUM(D60:H60)/5</f>
        <v>26</v>
      </c>
      <c r="K60" s="78"/>
      <c r="L60" s="76" t="s">
        <v>40</v>
      </c>
    </row>
    <row r="61" spans="1:12" s="41" customFormat="1" ht="15" x14ac:dyDescent="0.2">
      <c r="A61" s="103" t="s">
        <v>123</v>
      </c>
      <c r="C61" s="40">
        <v>1.8000000000000005</v>
      </c>
      <c r="D61" s="41">
        <v>40</v>
      </c>
      <c r="E61" s="41">
        <v>50</v>
      </c>
      <c r="F61" s="41">
        <v>40</v>
      </c>
      <c r="G61" s="41">
        <v>30</v>
      </c>
      <c r="H61" s="41">
        <v>10</v>
      </c>
      <c r="I61" s="41">
        <v>50</v>
      </c>
      <c r="J61" s="41">
        <f t="shared" ref="J61" si="9">SUM(D61:H61)/5</f>
        <v>34</v>
      </c>
      <c r="K61" s="78"/>
      <c r="L61" s="78" t="s">
        <v>41</v>
      </c>
    </row>
    <row r="62" spans="1:12" s="41" customFormat="1" ht="15" x14ac:dyDescent="0.2">
      <c r="A62" s="78"/>
      <c r="B62" s="78"/>
      <c r="C62" s="78"/>
      <c r="D62" s="96"/>
      <c r="E62" s="96"/>
      <c r="F62" s="96"/>
      <c r="G62" s="96"/>
      <c r="H62" s="96"/>
      <c r="I62" s="96"/>
      <c r="J62" s="96"/>
      <c r="K62" s="78"/>
      <c r="L62" s="78"/>
    </row>
    <row r="63" spans="1:12" s="41" customFormat="1" ht="15" x14ac:dyDescent="0.2">
      <c r="A63" s="103" t="s">
        <v>70</v>
      </c>
      <c r="B63" s="78"/>
      <c r="C63" s="77">
        <v>0.2</v>
      </c>
      <c r="D63" s="41">
        <v>20</v>
      </c>
      <c r="E63" s="41">
        <v>35</v>
      </c>
      <c r="F63" s="41">
        <v>10</v>
      </c>
      <c r="G63" s="41">
        <v>10</v>
      </c>
      <c r="H63" s="41">
        <v>10</v>
      </c>
      <c r="I63" s="41">
        <v>50</v>
      </c>
      <c r="J63" s="41">
        <f>SUM(D63:H63)/5</f>
        <v>17</v>
      </c>
      <c r="K63" s="78"/>
      <c r="L63" s="78" t="s">
        <v>41</v>
      </c>
    </row>
    <row r="64" spans="1:12" s="41" customFormat="1" ht="15" x14ac:dyDescent="0.2">
      <c r="A64" s="103" t="s">
        <v>70</v>
      </c>
      <c r="C64" s="40">
        <v>0.3</v>
      </c>
      <c r="D64" s="41">
        <v>40</v>
      </c>
      <c r="E64" s="41">
        <v>40</v>
      </c>
      <c r="F64" s="41">
        <v>50</v>
      </c>
      <c r="G64" s="41">
        <v>50</v>
      </c>
      <c r="H64" s="41">
        <v>40</v>
      </c>
      <c r="I64" s="41">
        <v>50</v>
      </c>
      <c r="J64" s="41">
        <f>SUM(D64:H64)/5</f>
        <v>44</v>
      </c>
      <c r="K64" s="78"/>
      <c r="L64" s="78" t="s">
        <v>41</v>
      </c>
    </row>
    <row r="65" spans="1:13" s="41" customFormat="1" ht="15" x14ac:dyDescent="0.2">
      <c r="A65" s="103"/>
      <c r="C65" s="40"/>
      <c r="K65" s="78"/>
      <c r="L65" s="78"/>
    </row>
    <row r="66" spans="1:13" s="41" customFormat="1" ht="15" x14ac:dyDescent="0.2">
      <c r="A66" s="103" t="s">
        <v>316</v>
      </c>
      <c r="C66" s="40">
        <v>0.1</v>
      </c>
      <c r="D66" s="41">
        <v>35</v>
      </c>
      <c r="E66" s="41">
        <v>50</v>
      </c>
      <c r="F66" s="41">
        <v>20</v>
      </c>
      <c r="G66" s="41">
        <v>10</v>
      </c>
      <c r="H66" s="41">
        <v>20</v>
      </c>
      <c r="I66" s="41">
        <v>50</v>
      </c>
      <c r="J66" s="41">
        <f>SUM(D66:H66)/5</f>
        <v>27</v>
      </c>
      <c r="K66" s="78"/>
      <c r="L66" s="78" t="s">
        <v>41</v>
      </c>
    </row>
    <row r="67" spans="1:13" s="41" customFormat="1" ht="15" x14ac:dyDescent="0.2">
      <c r="A67" s="103"/>
      <c r="C67" s="40"/>
      <c r="K67" s="78"/>
      <c r="L67" s="78"/>
    </row>
    <row r="68" spans="1:13" s="41" customFormat="1" ht="15" x14ac:dyDescent="0.2">
      <c r="A68" s="103" t="s">
        <v>78</v>
      </c>
      <c r="C68" s="40">
        <v>0.4</v>
      </c>
      <c r="D68" s="41">
        <v>30</v>
      </c>
      <c r="E68" s="41">
        <v>60</v>
      </c>
      <c r="F68" s="41">
        <v>40</v>
      </c>
      <c r="G68" s="41">
        <v>20</v>
      </c>
      <c r="H68" s="41">
        <v>10</v>
      </c>
      <c r="I68" s="41">
        <v>40</v>
      </c>
      <c r="J68" s="41">
        <f>SUM(D68:H68)/5</f>
        <v>32</v>
      </c>
      <c r="K68" s="78"/>
      <c r="L68" s="78" t="s">
        <v>41</v>
      </c>
    </row>
    <row r="69" spans="1:13" ht="15" x14ac:dyDescent="0.2">
      <c r="A69" s="69"/>
      <c r="B69" s="78"/>
      <c r="C69" s="69"/>
      <c r="D69" s="88"/>
      <c r="E69" s="88"/>
      <c r="F69" s="88"/>
      <c r="G69" s="88"/>
      <c r="H69" s="88"/>
      <c r="I69" s="88"/>
      <c r="J69" s="88"/>
      <c r="K69" s="78"/>
      <c r="L69" s="67"/>
    </row>
    <row r="70" spans="1:13" ht="15" x14ac:dyDescent="0.2">
      <c r="A70" s="69" t="s">
        <v>127</v>
      </c>
      <c r="B70" s="78">
        <f>COUNT(B18:B69)</f>
        <v>2</v>
      </c>
      <c r="C70" s="78">
        <f>COUNT(C14:C69)</f>
        <v>42</v>
      </c>
      <c r="D70" s="78">
        <f t="shared" ref="D70:J70" si="10">COUNT(D14:D69)</f>
        <v>42</v>
      </c>
      <c r="E70" s="78">
        <f t="shared" si="10"/>
        <v>42</v>
      </c>
      <c r="F70" s="78">
        <f t="shared" si="10"/>
        <v>42</v>
      </c>
      <c r="G70" s="78">
        <f t="shared" si="10"/>
        <v>42</v>
      </c>
      <c r="H70" s="78">
        <f t="shared" si="10"/>
        <v>42</v>
      </c>
      <c r="I70" s="78">
        <f t="shared" si="10"/>
        <v>42</v>
      </c>
      <c r="J70" s="78">
        <f t="shared" si="10"/>
        <v>42</v>
      </c>
      <c r="K70" s="78"/>
      <c r="L70" s="78"/>
    </row>
    <row r="71" spans="1:13" ht="15" x14ac:dyDescent="0.2">
      <c r="A71" s="69" t="s">
        <v>29</v>
      </c>
      <c r="B71" s="78"/>
      <c r="C71" s="78"/>
      <c r="D71" s="79">
        <f t="shared" ref="D71:J71" si="11">AVERAGE(D18:D69)</f>
        <v>26.153846153846153</v>
      </c>
      <c r="E71" s="79">
        <f t="shared" si="11"/>
        <v>31.282051282051281</v>
      </c>
      <c r="F71" s="79">
        <f t="shared" si="11"/>
        <v>23.846153846153847</v>
      </c>
      <c r="G71" s="79">
        <f t="shared" si="11"/>
        <v>13.974358974358974</v>
      </c>
      <c r="H71" s="79">
        <f t="shared" si="11"/>
        <v>14.102564102564102</v>
      </c>
      <c r="I71" s="79">
        <f t="shared" si="11"/>
        <v>45.128205128205131</v>
      </c>
      <c r="J71" s="79">
        <f t="shared" si="11"/>
        <v>21.871794871794872</v>
      </c>
      <c r="K71" s="79"/>
      <c r="L71" s="67"/>
    </row>
    <row r="72" spans="1:13" x14ac:dyDescent="0.2">
      <c r="A72" s="64"/>
      <c r="B72" s="64"/>
      <c r="C72" s="64"/>
      <c r="D72" s="67"/>
      <c r="E72" s="67"/>
      <c r="F72" s="67"/>
      <c r="G72" s="67"/>
      <c r="H72" s="67"/>
      <c r="I72" s="67"/>
      <c r="J72" s="67"/>
      <c r="K72" s="67"/>
      <c r="L72" s="67"/>
    </row>
    <row r="73" spans="1:13" ht="15.75" x14ac:dyDescent="0.25">
      <c r="A73" s="102" t="s">
        <v>486</v>
      </c>
      <c r="B73" s="64"/>
      <c r="C73" s="94"/>
      <c r="D73" s="90"/>
      <c r="E73" s="90"/>
      <c r="F73" s="90"/>
      <c r="G73" s="90"/>
      <c r="H73" s="90"/>
      <c r="I73" s="90"/>
      <c r="J73" s="90"/>
      <c r="K73" s="67"/>
      <c r="L73" s="67"/>
    </row>
    <row r="74" spans="1:13" ht="15" x14ac:dyDescent="0.2">
      <c r="A74" s="97" t="s">
        <v>61</v>
      </c>
      <c r="B74" s="69"/>
      <c r="C74" s="69">
        <v>5</v>
      </c>
      <c r="D74" s="98">
        <f t="shared" ref="D74:J74" si="12">AVERAGE(D19:D22)</f>
        <v>20</v>
      </c>
      <c r="E74" s="98">
        <f t="shared" si="12"/>
        <v>20</v>
      </c>
      <c r="F74" s="98">
        <f t="shared" si="12"/>
        <v>16.25</v>
      </c>
      <c r="G74" s="98">
        <f t="shared" si="12"/>
        <v>12.5</v>
      </c>
      <c r="H74" s="98">
        <f t="shared" si="12"/>
        <v>17.5</v>
      </c>
      <c r="I74" s="98">
        <f t="shared" si="12"/>
        <v>55</v>
      </c>
      <c r="J74" s="98">
        <f t="shared" si="12"/>
        <v>17.25</v>
      </c>
      <c r="K74" s="78"/>
      <c r="L74" s="78"/>
      <c r="M74" s="32"/>
    </row>
    <row r="75" spans="1:13" ht="15" x14ac:dyDescent="0.2">
      <c r="A75" s="97" t="s">
        <v>48</v>
      </c>
      <c r="B75" s="69"/>
      <c r="C75" s="69">
        <f>COUNT(C26:C31)</f>
        <v>6</v>
      </c>
      <c r="D75" s="98">
        <f t="shared" ref="D75:J75" si="13">AVERAGE(D26:D31)</f>
        <v>23.333333333333332</v>
      </c>
      <c r="E75" s="98">
        <f t="shared" si="13"/>
        <v>25.833333333333332</v>
      </c>
      <c r="F75" s="98">
        <f t="shared" si="13"/>
        <v>35.833333333333336</v>
      </c>
      <c r="G75" s="98">
        <f t="shared" si="13"/>
        <v>5</v>
      </c>
      <c r="H75" s="98">
        <f t="shared" si="13"/>
        <v>10</v>
      </c>
      <c r="I75" s="98">
        <f t="shared" si="13"/>
        <v>45</v>
      </c>
      <c r="J75" s="98">
        <f t="shared" si="13"/>
        <v>20</v>
      </c>
      <c r="K75" s="78"/>
      <c r="L75" s="78"/>
      <c r="M75" s="32"/>
    </row>
    <row r="76" spans="1:13" ht="15" x14ac:dyDescent="0.2">
      <c r="A76" s="97" t="s">
        <v>52</v>
      </c>
      <c r="B76" s="32"/>
      <c r="C76" s="32">
        <f>COUNT(C33:C36)</f>
        <v>4</v>
      </c>
      <c r="D76" s="42">
        <f t="shared" ref="D76:J76" si="14">AVERAGE(D33:D36)</f>
        <v>8.75</v>
      </c>
      <c r="E76" s="42">
        <f t="shared" si="14"/>
        <v>11.25</v>
      </c>
      <c r="F76" s="42">
        <f t="shared" si="14"/>
        <v>8.75</v>
      </c>
      <c r="G76" s="42">
        <f t="shared" si="14"/>
        <v>5</v>
      </c>
      <c r="H76" s="42">
        <f t="shared" si="14"/>
        <v>5</v>
      </c>
      <c r="I76" s="42">
        <f t="shared" si="14"/>
        <v>50</v>
      </c>
      <c r="J76" s="42">
        <f t="shared" si="14"/>
        <v>7.75</v>
      </c>
      <c r="K76" s="78"/>
      <c r="L76" s="78"/>
      <c r="M76" s="32"/>
    </row>
    <row r="77" spans="1:13" ht="15" x14ac:dyDescent="0.2">
      <c r="A77" s="97" t="s">
        <v>30</v>
      </c>
      <c r="B77" s="32"/>
      <c r="C77" s="32">
        <f>COUNT(C38:C41)</f>
        <v>4</v>
      </c>
      <c r="D77" s="42">
        <f>AVERAGE(D38:D41)</f>
        <v>26.25</v>
      </c>
      <c r="E77" s="42">
        <f t="shared" ref="E77:J77" si="15">AVERAGE(E38:E41)</f>
        <v>28.75</v>
      </c>
      <c r="F77" s="42">
        <f t="shared" si="15"/>
        <v>25</v>
      </c>
      <c r="G77" s="42">
        <f t="shared" si="15"/>
        <v>7.5</v>
      </c>
      <c r="H77" s="42">
        <f t="shared" si="15"/>
        <v>18.75</v>
      </c>
      <c r="I77" s="42">
        <f t="shared" si="15"/>
        <v>45</v>
      </c>
      <c r="J77" s="42">
        <f t="shared" si="15"/>
        <v>21.25</v>
      </c>
      <c r="K77" s="78"/>
      <c r="L77" s="78"/>
      <c r="M77" s="32"/>
    </row>
    <row r="78" spans="1:13" ht="15" x14ac:dyDescent="0.2">
      <c r="A78" s="97" t="s">
        <v>69</v>
      </c>
      <c r="B78" s="32"/>
      <c r="C78" s="32">
        <f>COUNT(C43:C51)</f>
        <v>9</v>
      </c>
      <c r="D78" s="42">
        <f>AVERAGE(D43:D51)</f>
        <v>31.666666666666668</v>
      </c>
      <c r="E78" s="42">
        <f t="shared" ref="E78:J78" si="16">AVERAGE(E43:E51)</f>
        <v>37.777777777777779</v>
      </c>
      <c r="F78" s="42">
        <f t="shared" si="16"/>
        <v>21.666666666666668</v>
      </c>
      <c r="G78" s="42">
        <f t="shared" si="16"/>
        <v>14.444444444444445</v>
      </c>
      <c r="H78" s="42">
        <f t="shared" si="16"/>
        <v>15.555555555555555</v>
      </c>
      <c r="I78" s="42">
        <f t="shared" si="16"/>
        <v>35.555555555555557</v>
      </c>
      <c r="J78" s="42">
        <f t="shared" si="16"/>
        <v>24.222222222222221</v>
      </c>
      <c r="K78" s="78"/>
      <c r="L78" s="78"/>
      <c r="M78" s="32"/>
    </row>
    <row r="79" spans="1:13" ht="15" x14ac:dyDescent="0.2">
      <c r="A79" s="97" t="s">
        <v>59</v>
      </c>
      <c r="B79" s="69"/>
      <c r="C79" s="69">
        <f>COUNT(C53:C55)</f>
        <v>3</v>
      </c>
      <c r="D79" s="79">
        <f>AVERAGE(D53:D55)</f>
        <v>26.666666666666668</v>
      </c>
      <c r="E79" s="79">
        <f t="shared" ref="E79:J79" si="17">AVERAGE(E53:E55)</f>
        <v>30</v>
      </c>
      <c r="F79" s="79">
        <f t="shared" si="17"/>
        <v>20</v>
      </c>
      <c r="G79" s="79">
        <f t="shared" si="17"/>
        <v>33.333333333333336</v>
      </c>
      <c r="H79" s="79">
        <f t="shared" si="17"/>
        <v>10</v>
      </c>
      <c r="I79" s="79">
        <f t="shared" si="17"/>
        <v>50</v>
      </c>
      <c r="J79" s="79">
        <f t="shared" si="17"/>
        <v>24</v>
      </c>
      <c r="K79" s="78"/>
      <c r="L79" s="78"/>
      <c r="M79" s="32"/>
    </row>
    <row r="80" spans="1:13" ht="15" x14ac:dyDescent="0.2">
      <c r="A80" s="97" t="s">
        <v>70</v>
      </c>
      <c r="B80" s="69"/>
      <c r="C80" s="69">
        <f>COUNT(C63:C64)</f>
        <v>2</v>
      </c>
      <c r="D80" s="79">
        <f>AVERAGE(D63:D64)</f>
        <v>30</v>
      </c>
      <c r="E80" s="79">
        <f t="shared" ref="E80:J80" si="18">AVERAGE(E63:E64)</f>
        <v>37.5</v>
      </c>
      <c r="F80" s="79">
        <f t="shared" si="18"/>
        <v>30</v>
      </c>
      <c r="G80" s="79">
        <f t="shared" si="18"/>
        <v>30</v>
      </c>
      <c r="H80" s="79">
        <f t="shared" si="18"/>
        <v>25</v>
      </c>
      <c r="I80" s="79">
        <f t="shared" si="18"/>
        <v>50</v>
      </c>
      <c r="J80" s="79">
        <f t="shared" si="18"/>
        <v>30.5</v>
      </c>
      <c r="K80" s="78"/>
      <c r="L80" s="78"/>
      <c r="M80" s="32"/>
    </row>
    <row r="81" spans="1:13" ht="15" x14ac:dyDescent="0.2">
      <c r="A81" s="97" t="s">
        <v>384</v>
      </c>
      <c r="B81" s="69"/>
      <c r="C81" s="69">
        <f>COUNT(C57:C58)</f>
        <v>2</v>
      </c>
      <c r="D81" s="79">
        <f>AVERAGE(D57:D58)</f>
        <v>30</v>
      </c>
      <c r="E81" s="79">
        <f t="shared" ref="E81:J81" si="19">AVERAGE(E57:E58)</f>
        <v>35</v>
      </c>
      <c r="F81" s="79">
        <f t="shared" si="19"/>
        <v>25</v>
      </c>
      <c r="G81" s="79">
        <f t="shared" si="19"/>
        <v>15</v>
      </c>
      <c r="H81" s="79">
        <f t="shared" si="19"/>
        <v>22.5</v>
      </c>
      <c r="I81" s="79">
        <f t="shared" si="19"/>
        <v>60</v>
      </c>
      <c r="J81" s="79">
        <f t="shared" si="19"/>
        <v>25.5</v>
      </c>
      <c r="K81" s="78"/>
      <c r="L81" s="78"/>
      <c r="M81" s="32"/>
    </row>
    <row r="82" spans="1:13" ht="15" x14ac:dyDescent="0.2">
      <c r="A82" s="97" t="s">
        <v>368</v>
      </c>
      <c r="B82" s="69"/>
      <c r="C82" s="69">
        <f>C70-SUM(C73:C79)</f>
        <v>11</v>
      </c>
      <c r="D82" s="79"/>
      <c r="E82" s="79"/>
      <c r="F82" s="79"/>
      <c r="G82" s="79"/>
      <c r="H82" s="79"/>
      <c r="I82" s="79"/>
      <c r="J82" s="79"/>
      <c r="K82" s="78"/>
      <c r="L82" s="78"/>
      <c r="M82" s="32"/>
    </row>
    <row r="83" spans="1:13" ht="15.75" x14ac:dyDescent="0.25">
      <c r="A83" s="69"/>
      <c r="B83" s="69"/>
      <c r="C83" s="69"/>
      <c r="D83" s="79"/>
      <c r="E83" s="99"/>
      <c r="F83" s="99"/>
      <c r="G83" s="99"/>
      <c r="H83" s="99"/>
      <c r="I83" s="99"/>
      <c r="J83" s="99"/>
      <c r="K83" s="78"/>
      <c r="L83" s="78"/>
      <c r="M83" s="32"/>
    </row>
    <row r="84" spans="1:13" ht="15.75" customHeight="1" x14ac:dyDescent="0.25">
      <c r="A84" s="70" t="s">
        <v>327</v>
      </c>
      <c r="B84" s="69"/>
      <c r="C84" s="69"/>
      <c r="D84" s="69"/>
      <c r="E84" s="69"/>
      <c r="F84" s="69"/>
      <c r="G84" s="107" t="s">
        <v>410</v>
      </c>
      <c r="H84" s="108"/>
      <c r="I84" s="69"/>
      <c r="J84" s="69"/>
      <c r="K84" s="69"/>
      <c r="L84" s="69"/>
      <c r="M84" s="32"/>
    </row>
    <row r="85" spans="1:13" ht="15.75" x14ac:dyDescent="0.25">
      <c r="A85" s="32"/>
      <c r="B85" s="32"/>
      <c r="C85" s="109" t="s">
        <v>409</v>
      </c>
      <c r="D85" s="109"/>
      <c r="E85" s="109"/>
      <c r="F85" s="32"/>
      <c r="G85" s="108"/>
      <c r="H85" s="108"/>
      <c r="I85" s="32"/>
      <c r="J85" s="32"/>
      <c r="K85" s="38" t="s">
        <v>494</v>
      </c>
      <c r="L85" s="32"/>
      <c r="M85" s="32"/>
    </row>
    <row r="86" spans="1:13" ht="63" customHeight="1" x14ac:dyDescent="0.25">
      <c r="A86" s="74" t="s">
        <v>328</v>
      </c>
      <c r="B86" s="74"/>
      <c r="C86" s="74" t="s">
        <v>467</v>
      </c>
      <c r="D86" s="74" t="s">
        <v>468</v>
      </c>
      <c r="E86" s="74" t="s">
        <v>406</v>
      </c>
      <c r="F86" s="32"/>
      <c r="G86" s="74" t="s">
        <v>469</v>
      </c>
      <c r="H86" s="74" t="s">
        <v>29</v>
      </c>
      <c r="I86" s="32"/>
      <c r="J86" s="74" t="s">
        <v>40</v>
      </c>
      <c r="K86" s="32"/>
      <c r="L86" s="74" t="s">
        <v>41</v>
      </c>
      <c r="M86" s="32"/>
    </row>
    <row r="87" spans="1:13" ht="15" x14ac:dyDescent="0.2">
      <c r="A87" s="78">
        <v>2012</v>
      </c>
      <c r="B87" s="69"/>
      <c r="C87" s="78">
        <v>31</v>
      </c>
      <c r="D87" s="78">
        <v>5</v>
      </c>
      <c r="E87" s="78">
        <v>31</v>
      </c>
      <c r="F87" s="32"/>
      <c r="G87" s="78">
        <v>36</v>
      </c>
      <c r="H87" s="78">
        <v>33</v>
      </c>
      <c r="I87" s="32"/>
      <c r="J87" s="78"/>
      <c r="K87" s="78"/>
      <c r="L87" s="78"/>
      <c r="M87" s="32"/>
    </row>
    <row r="88" spans="1:13" ht="15" x14ac:dyDescent="0.2">
      <c r="A88" s="78">
        <v>2015</v>
      </c>
      <c r="B88" s="69"/>
      <c r="C88" s="78">
        <v>32</v>
      </c>
      <c r="D88" s="78">
        <v>3</v>
      </c>
      <c r="E88" s="78">
        <v>24</v>
      </c>
      <c r="F88" s="32"/>
      <c r="G88" s="78">
        <v>37</v>
      </c>
      <c r="H88" s="78">
        <v>22</v>
      </c>
      <c r="I88" s="32"/>
      <c r="J88" s="78"/>
      <c r="K88" s="78"/>
      <c r="L88" s="78"/>
      <c r="M88" s="32"/>
    </row>
    <row r="89" spans="1:13" ht="15" x14ac:dyDescent="0.2">
      <c r="A89" s="78">
        <v>2016</v>
      </c>
      <c r="B89" s="69"/>
      <c r="C89" s="78">
        <v>19</v>
      </c>
      <c r="D89" s="78">
        <v>1</v>
      </c>
      <c r="E89" s="78">
        <v>13</v>
      </c>
      <c r="F89" s="32"/>
      <c r="G89" s="78">
        <v>25</v>
      </c>
      <c r="H89" s="78">
        <v>23</v>
      </c>
      <c r="I89" s="32"/>
      <c r="J89" s="78"/>
      <c r="K89" s="78"/>
      <c r="L89" s="78"/>
      <c r="M89" s="32"/>
    </row>
    <row r="90" spans="1:13" ht="15" x14ac:dyDescent="0.2">
      <c r="A90" s="78">
        <v>2017</v>
      </c>
      <c r="B90" s="69"/>
      <c r="C90" s="78">
        <v>23</v>
      </c>
      <c r="D90" s="78">
        <v>3</v>
      </c>
      <c r="E90" s="78">
        <v>16</v>
      </c>
      <c r="F90" s="32"/>
      <c r="G90" s="78">
        <v>33</v>
      </c>
      <c r="H90" s="78">
        <v>21</v>
      </c>
      <c r="I90" s="32"/>
      <c r="J90" s="78"/>
      <c r="K90" s="78"/>
      <c r="L90" s="78"/>
      <c r="M90" s="32"/>
    </row>
    <row r="91" spans="1:13" ht="15" x14ac:dyDescent="0.2">
      <c r="A91" s="78">
        <v>2018</v>
      </c>
      <c r="B91" s="69"/>
      <c r="C91" s="78">
        <v>18</v>
      </c>
      <c r="D91" s="78">
        <v>1</v>
      </c>
      <c r="E91" s="78">
        <v>4</v>
      </c>
      <c r="F91" s="32"/>
      <c r="G91" s="78">
        <v>37</v>
      </c>
      <c r="H91" s="78">
        <v>19</v>
      </c>
      <c r="I91" s="32"/>
      <c r="J91" s="78"/>
      <c r="K91" s="78"/>
      <c r="L91" s="78"/>
      <c r="M91" s="32"/>
    </row>
    <row r="92" spans="1:13" ht="15.75" x14ac:dyDescent="0.25">
      <c r="A92" s="78">
        <v>2019</v>
      </c>
      <c r="B92" s="100"/>
      <c r="C92" s="78">
        <v>47</v>
      </c>
      <c r="D92" s="78">
        <v>37</v>
      </c>
      <c r="E92" s="101">
        <v>17</v>
      </c>
      <c r="F92" s="32"/>
      <c r="G92" s="79">
        <v>47.978723404255319</v>
      </c>
      <c r="H92" s="79">
        <v>15.617021276595745</v>
      </c>
      <c r="I92" s="32"/>
      <c r="J92" s="101"/>
      <c r="K92" s="101"/>
      <c r="L92" s="101"/>
      <c r="M92" s="32"/>
    </row>
    <row r="93" spans="1:13" ht="15" x14ac:dyDescent="0.2">
      <c r="A93" s="78">
        <v>2020</v>
      </c>
      <c r="B93" s="32"/>
      <c r="C93" s="78">
        <v>64</v>
      </c>
      <c r="D93" s="41">
        <v>42</v>
      </c>
      <c r="E93" s="41">
        <v>12</v>
      </c>
      <c r="F93" s="32"/>
      <c r="G93" s="78">
        <v>46</v>
      </c>
      <c r="H93" s="78">
        <v>14</v>
      </c>
      <c r="I93" s="32"/>
      <c r="J93" s="41"/>
      <c r="K93" s="41"/>
      <c r="L93" s="41"/>
      <c r="M93" s="32"/>
    </row>
    <row r="94" spans="1:13" ht="15" x14ac:dyDescent="0.2">
      <c r="A94" s="78">
        <v>2021</v>
      </c>
      <c r="B94" s="32"/>
      <c r="C94" s="78">
        <v>45</v>
      </c>
      <c r="D94" s="78">
        <v>23</v>
      </c>
      <c r="E94" s="78">
        <v>28</v>
      </c>
      <c r="F94" s="32"/>
      <c r="G94" s="78">
        <v>41</v>
      </c>
      <c r="H94" s="78">
        <v>21</v>
      </c>
      <c r="I94" s="32"/>
      <c r="J94" s="41">
        <v>21</v>
      </c>
      <c r="K94" s="41"/>
      <c r="L94" s="41">
        <v>25</v>
      </c>
      <c r="M94" s="32"/>
    </row>
    <row r="95" spans="1:13" ht="15" x14ac:dyDescent="0.2">
      <c r="A95" s="78">
        <v>2022</v>
      </c>
      <c r="B95" s="69"/>
      <c r="C95" s="78">
        <v>31</v>
      </c>
      <c r="D95" s="79">
        <v>17</v>
      </c>
      <c r="E95" s="79">
        <v>21</v>
      </c>
      <c r="F95" s="79"/>
      <c r="G95" s="79">
        <v>42</v>
      </c>
      <c r="H95" s="79">
        <v>22</v>
      </c>
      <c r="I95" s="79"/>
      <c r="J95" s="79">
        <v>19</v>
      </c>
      <c r="K95" s="41"/>
      <c r="L95" s="78">
        <v>12</v>
      </c>
      <c r="M95" s="32"/>
    </row>
    <row r="96" spans="1:13" ht="15" x14ac:dyDescent="0.2">
      <c r="A96" s="41">
        <v>2023</v>
      </c>
      <c r="C96" s="78">
        <v>42</v>
      </c>
      <c r="D96" s="78">
        <v>23</v>
      </c>
      <c r="E96" s="78">
        <v>26</v>
      </c>
      <c r="G96" s="78">
        <v>45</v>
      </c>
      <c r="H96" s="78">
        <v>22</v>
      </c>
      <c r="J96" s="78">
        <v>14</v>
      </c>
      <c r="K96" s="41"/>
      <c r="L96" s="41">
        <v>28</v>
      </c>
    </row>
    <row r="97" spans="1:12" ht="15" x14ac:dyDescent="0.2">
      <c r="A97" s="16"/>
      <c r="J97" s="41"/>
      <c r="K97" s="41"/>
      <c r="L97" s="41"/>
    </row>
    <row r="98" spans="1:12" ht="15" x14ac:dyDescent="0.2">
      <c r="J98" s="41"/>
      <c r="K98" s="41"/>
      <c r="L98" s="41"/>
    </row>
    <row r="99" spans="1:12" ht="15" x14ac:dyDescent="0.2">
      <c r="J99" s="41"/>
      <c r="K99" s="41"/>
      <c r="L99" s="41"/>
    </row>
    <row r="100" spans="1:12" ht="15" x14ac:dyDescent="0.2">
      <c r="J100" s="41"/>
      <c r="K100" s="41"/>
      <c r="L100" s="41"/>
    </row>
  </sheetData>
  <mergeCells count="2">
    <mergeCell ref="G84:H85"/>
    <mergeCell ref="C85:E8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49"/>
  <sheetViews>
    <sheetView workbookViewId="0">
      <pane xSplit="2" ySplit="4" topLeftCell="C24" activePane="bottomRight" state="frozen"/>
      <selection pane="topRight" activeCell="C1" sqref="C1"/>
      <selection pane="bottomLeft" activeCell="A5" sqref="A5"/>
      <selection pane="bottomRight" activeCell="E58" sqref="E58"/>
    </sheetView>
  </sheetViews>
  <sheetFormatPr defaultRowHeight="12.75" x14ac:dyDescent="0.2"/>
  <cols>
    <col min="1" max="1" width="19.140625" customWidth="1"/>
    <col min="2" max="2" width="15" customWidth="1"/>
    <col min="3" max="3" width="10.7109375" customWidth="1"/>
    <col min="4" max="6" width="9.140625" customWidth="1"/>
    <col min="7" max="7" width="5.5703125" customWidth="1"/>
    <col min="8" max="8" width="11.5703125" customWidth="1"/>
    <col min="9" max="12" width="9.140625" customWidth="1"/>
    <col min="13" max="13" width="4.7109375" customWidth="1"/>
    <col min="14" max="22" width="9.140625" customWidth="1"/>
    <col min="23" max="23" width="11.5703125" customWidth="1"/>
    <col min="24" max="24" width="9.140625" customWidth="1"/>
    <col min="25" max="25" width="4.85546875" customWidth="1"/>
    <col min="26" max="26" width="8" customWidth="1"/>
    <col min="27" max="27" width="7.85546875" customWidth="1"/>
    <col min="28" max="28" width="7.5703125" customWidth="1"/>
    <col min="29" max="29" width="8.7109375" customWidth="1"/>
    <col min="30" max="30" width="8.5703125" customWidth="1"/>
    <col min="31" max="31" width="9.140625" customWidth="1"/>
    <col min="32" max="32" width="9.42578125" customWidth="1"/>
    <col min="33" max="33" width="8.7109375" customWidth="1"/>
    <col min="35" max="35" width="7.5703125" customWidth="1"/>
    <col min="36" max="36" width="12" customWidth="1"/>
    <col min="37" max="37" width="13.5703125" customWidth="1"/>
    <col min="38" max="38" width="10.85546875" customWidth="1"/>
  </cols>
  <sheetData>
    <row r="1" spans="1:54" ht="18" x14ac:dyDescent="0.25">
      <c r="A1" s="5" t="s">
        <v>44</v>
      </c>
      <c r="B1" s="27" t="s">
        <v>487</v>
      </c>
      <c r="C1" s="21"/>
    </row>
    <row r="2" spans="1:54" x14ac:dyDescent="0.2">
      <c r="D2" s="7" t="s">
        <v>7</v>
      </c>
    </row>
    <row r="3" spans="1:54" x14ac:dyDescent="0.2">
      <c r="C3" s="2" t="s">
        <v>396</v>
      </c>
      <c r="D3" s="2" t="s">
        <v>395</v>
      </c>
      <c r="E3" s="2" t="s">
        <v>394</v>
      </c>
      <c r="J3" s="4" t="s">
        <v>37</v>
      </c>
      <c r="W3" s="106" t="s">
        <v>105</v>
      </c>
      <c r="X3" s="110"/>
      <c r="Y3" s="48"/>
      <c r="Z3" s="48"/>
      <c r="AA3" s="48"/>
      <c r="AB3" s="48"/>
      <c r="AC3" s="48"/>
      <c r="AD3" s="48"/>
      <c r="AE3" s="48"/>
      <c r="AF3" s="48"/>
      <c r="AG3" s="106" t="s">
        <v>29</v>
      </c>
      <c r="AH3" s="110"/>
      <c r="AP3" s="4" t="s">
        <v>193</v>
      </c>
      <c r="AZ3" s="4" t="s">
        <v>194</v>
      </c>
    </row>
    <row r="4" spans="1:54" ht="25.5" x14ac:dyDescent="0.2">
      <c r="A4" s="4" t="s">
        <v>73</v>
      </c>
      <c r="B4" s="2" t="s">
        <v>72</v>
      </c>
      <c r="C4" s="2" t="s">
        <v>356</v>
      </c>
      <c r="D4" s="2" t="s">
        <v>392</v>
      </c>
      <c r="E4" s="2" t="s">
        <v>393</v>
      </c>
      <c r="H4" s="2" t="s">
        <v>38</v>
      </c>
      <c r="I4" s="2" t="s">
        <v>39</v>
      </c>
      <c r="J4" s="2" t="s">
        <v>47</v>
      </c>
      <c r="K4" s="2" t="s">
        <v>397</v>
      </c>
      <c r="L4" s="2" t="s">
        <v>41</v>
      </c>
      <c r="N4" s="2" t="s">
        <v>51</v>
      </c>
      <c r="P4" s="7">
        <v>2023</v>
      </c>
      <c r="Q4" s="7">
        <v>2022</v>
      </c>
      <c r="R4" s="7">
        <v>2021</v>
      </c>
      <c r="S4" s="7">
        <v>2020</v>
      </c>
      <c r="T4" s="7">
        <v>2019</v>
      </c>
      <c r="U4" s="7">
        <v>2018</v>
      </c>
      <c r="V4" s="7">
        <v>2017</v>
      </c>
      <c r="W4" s="7">
        <v>2015</v>
      </c>
      <c r="X4" s="7">
        <v>2012</v>
      </c>
      <c r="Y4" s="7"/>
      <c r="Z4" s="7">
        <v>2023</v>
      </c>
      <c r="AA4" s="7">
        <v>2022</v>
      </c>
      <c r="AB4" s="7">
        <v>2021</v>
      </c>
      <c r="AC4" s="7">
        <v>2020</v>
      </c>
      <c r="AD4" s="7">
        <v>2019</v>
      </c>
      <c r="AE4" s="7">
        <v>2018</v>
      </c>
      <c r="AF4" s="7">
        <v>2017</v>
      </c>
      <c r="AG4" s="7">
        <v>2015</v>
      </c>
      <c r="AH4" s="7">
        <v>2012</v>
      </c>
      <c r="AJ4" s="7">
        <v>2023</v>
      </c>
      <c r="AK4" s="7">
        <v>2022</v>
      </c>
      <c r="AL4" s="7">
        <v>2021</v>
      </c>
      <c r="AM4" s="7">
        <v>2020</v>
      </c>
      <c r="AN4" s="7">
        <v>2019</v>
      </c>
      <c r="AO4" s="7">
        <v>2018</v>
      </c>
      <c r="AP4" s="7">
        <v>2017</v>
      </c>
      <c r="AQ4" s="7">
        <v>2015</v>
      </c>
      <c r="AR4" s="7">
        <v>2012</v>
      </c>
      <c r="AT4" s="7">
        <v>2023</v>
      </c>
      <c r="AU4" s="7">
        <v>2022</v>
      </c>
      <c r="AV4" s="7">
        <v>2021</v>
      </c>
      <c r="AW4" s="7">
        <v>2020</v>
      </c>
      <c r="AX4" s="7">
        <v>2019</v>
      </c>
      <c r="AY4" s="7">
        <v>2018</v>
      </c>
      <c r="AZ4" s="7">
        <v>2017</v>
      </c>
      <c r="BA4" s="7">
        <v>2015</v>
      </c>
      <c r="BB4" s="7">
        <v>2012</v>
      </c>
    </row>
    <row r="5" spans="1:54" x14ac:dyDescent="0.2">
      <c r="C5" s="2"/>
      <c r="D5" s="2"/>
      <c r="E5" s="2"/>
      <c r="H5" s="2"/>
      <c r="I5" s="2"/>
      <c r="J5" s="2"/>
      <c r="K5" s="2"/>
      <c r="L5" s="2"/>
      <c r="P5" s="16"/>
      <c r="Q5" s="16"/>
      <c r="R5" s="16"/>
      <c r="S5" s="16"/>
      <c r="T5" s="16"/>
      <c r="U5" s="16"/>
      <c r="V5" s="16"/>
      <c r="W5" s="16"/>
      <c r="X5" s="16"/>
      <c r="Y5" s="16"/>
      <c r="Z5" s="16"/>
      <c r="AA5" s="16"/>
      <c r="AB5" s="16"/>
      <c r="AC5" s="16"/>
      <c r="AD5" s="16"/>
      <c r="AE5" s="16"/>
      <c r="AF5" s="16"/>
      <c r="AG5" s="16"/>
      <c r="AH5" s="16"/>
    </row>
    <row r="6" spans="1:54" x14ac:dyDescent="0.2">
      <c r="A6" s="20" t="s">
        <v>412</v>
      </c>
      <c r="B6" s="11">
        <f>SUM(C6:E6)</f>
        <v>21.900000000000002</v>
      </c>
      <c r="C6" s="9">
        <f>SUM(C9:C41)</f>
        <v>14.9</v>
      </c>
      <c r="D6" s="9">
        <f>SUM(D9:D41)</f>
        <v>4.9000000000000004</v>
      </c>
      <c r="E6" s="9">
        <f>SUM(E9:E41)</f>
        <v>2.1</v>
      </c>
      <c r="F6" s="10">
        <f>SUM(H6:L6)</f>
        <v>21.8</v>
      </c>
      <c r="G6" s="10"/>
      <c r="H6" s="9">
        <f>SUM(H9:H41)</f>
        <v>8.8000000000000007</v>
      </c>
      <c r="I6" s="9">
        <f>SUM(I9:I41)</f>
        <v>5.2999999999999989</v>
      </c>
      <c r="J6" s="9">
        <f>SUM(J9:J41)</f>
        <v>4.7</v>
      </c>
      <c r="K6" s="9">
        <f>SUM(K9:K41)</f>
        <v>2.6000000000000005</v>
      </c>
      <c r="L6" s="9">
        <f>SUM(L9:L41)</f>
        <v>0.4</v>
      </c>
      <c r="N6" s="9">
        <f>SUM(N9:N41)</f>
        <v>1.4000000000000001</v>
      </c>
      <c r="P6" s="16"/>
      <c r="Q6" s="16"/>
      <c r="R6" s="16"/>
      <c r="S6" s="16"/>
      <c r="T6" s="16"/>
      <c r="U6" s="16"/>
      <c r="V6" s="16"/>
      <c r="W6" s="16"/>
      <c r="X6" s="16"/>
      <c r="Y6" s="16"/>
      <c r="Z6" s="16"/>
      <c r="AA6" s="16"/>
      <c r="AB6" s="16"/>
      <c r="AC6" s="16"/>
      <c r="AD6" s="16"/>
      <c r="AE6" s="16"/>
      <c r="AF6" s="16"/>
      <c r="AG6" s="16"/>
      <c r="AH6" s="16"/>
    </row>
    <row r="7" spans="1:54" x14ac:dyDescent="0.2">
      <c r="C7" s="2"/>
      <c r="D7" s="2"/>
      <c r="E7" s="2"/>
      <c r="F7">
        <f>SUM(B8:B27)</f>
        <v>21.9</v>
      </c>
      <c r="H7" s="2"/>
      <c r="I7" s="2"/>
      <c r="J7" s="2"/>
      <c r="K7" s="2"/>
      <c r="L7" s="2"/>
      <c r="P7" s="16"/>
      <c r="Q7" s="16"/>
      <c r="R7" s="16"/>
      <c r="S7" s="16"/>
      <c r="T7" s="16"/>
      <c r="U7" s="16"/>
      <c r="V7" s="16"/>
      <c r="W7" s="16"/>
      <c r="X7" s="16"/>
      <c r="Y7" s="16"/>
      <c r="Z7" s="16"/>
      <c r="AA7" s="16"/>
      <c r="AB7" s="16"/>
      <c r="AC7" s="16"/>
      <c r="AD7" s="16"/>
      <c r="AE7" s="16"/>
      <c r="AF7" s="16"/>
      <c r="AG7" s="16"/>
      <c r="AH7" s="16"/>
    </row>
    <row r="8" spans="1:54" x14ac:dyDescent="0.2">
      <c r="A8" s="20" t="s">
        <v>411</v>
      </c>
      <c r="C8" s="12">
        <f>C6/$B$6</f>
        <v>0.68036529680365287</v>
      </c>
      <c r="D8" s="12">
        <f>D6/$B$6</f>
        <v>0.22374429223744291</v>
      </c>
      <c r="E8" s="12">
        <f>E6/$B$6</f>
        <v>9.5890410958904104E-2</v>
      </c>
      <c r="H8" s="93">
        <f>H6/$B$6</f>
        <v>0.40182648401826482</v>
      </c>
      <c r="I8" s="93">
        <f>I6/$B$6</f>
        <v>0.24200913242009126</v>
      </c>
      <c r="J8" s="93">
        <f>J6/$B$6</f>
        <v>0.21461187214611871</v>
      </c>
      <c r="K8" s="93">
        <f>K6/$B$6</f>
        <v>0.11872146118721462</v>
      </c>
      <c r="L8" s="93">
        <f>L6/$B$6</f>
        <v>1.8264840182648401E-2</v>
      </c>
      <c r="P8" s="16"/>
      <c r="Q8" s="16"/>
      <c r="R8" s="16"/>
      <c r="S8" s="16"/>
      <c r="T8" s="16"/>
      <c r="U8" s="16"/>
      <c r="V8" s="16"/>
      <c r="W8" s="16"/>
      <c r="X8" s="16"/>
      <c r="Y8" s="16"/>
      <c r="Z8" s="16"/>
      <c r="AA8" s="16"/>
      <c r="AB8" s="16"/>
      <c r="AC8" s="16"/>
      <c r="AD8" s="16"/>
      <c r="AE8" s="16"/>
      <c r="AF8" s="16"/>
      <c r="AG8" s="16"/>
      <c r="AH8" s="16"/>
    </row>
    <row r="9" spans="1:54" x14ac:dyDescent="0.2">
      <c r="C9" s="9"/>
      <c r="D9" s="9"/>
      <c r="E9" s="9"/>
      <c r="F9" s="15"/>
      <c r="G9" s="15"/>
      <c r="H9" s="9"/>
      <c r="I9" s="9"/>
      <c r="J9" s="9"/>
      <c r="K9" s="9"/>
      <c r="L9" s="9"/>
      <c r="M9" s="16"/>
      <c r="N9" s="16"/>
      <c r="P9" s="16"/>
      <c r="Q9" s="16"/>
      <c r="R9" s="16"/>
      <c r="S9" s="16"/>
      <c r="T9" s="16"/>
      <c r="U9" s="16"/>
      <c r="V9" s="16"/>
      <c r="W9" s="16"/>
      <c r="X9" s="16"/>
      <c r="Y9" s="16"/>
      <c r="Z9" s="16"/>
      <c r="AA9" s="16"/>
      <c r="AB9" s="16"/>
      <c r="AC9" s="16"/>
      <c r="AD9" s="16"/>
      <c r="AE9" s="16"/>
      <c r="AF9" s="16"/>
      <c r="AG9" s="16"/>
      <c r="AH9" s="16"/>
    </row>
    <row r="10" spans="1:54" ht="15" x14ac:dyDescent="0.25">
      <c r="A10" t="s">
        <v>62</v>
      </c>
      <c r="B10" s="11">
        <f t="shared" ref="B10:B24" si="0">SUM(C10:E10)</f>
        <v>1.3</v>
      </c>
      <c r="C10" s="14">
        <f>Birches!K26</f>
        <v>0.2</v>
      </c>
      <c r="D10" s="14">
        <f>Birches!L26</f>
        <v>1.1000000000000001</v>
      </c>
      <c r="E10" s="14">
        <f>Birches!M26</f>
        <v>0</v>
      </c>
      <c r="F10" s="10">
        <f t="shared" ref="F10:F24" si="1">SUM(H10:L10)</f>
        <v>1.3</v>
      </c>
      <c r="G10" s="10"/>
      <c r="H10" s="14">
        <f>Birches!O26</f>
        <v>0</v>
      </c>
      <c r="I10" s="14">
        <f>Birches!P26</f>
        <v>0.6</v>
      </c>
      <c r="J10" s="14">
        <f>Birches!Q26</f>
        <v>0.6</v>
      </c>
      <c r="K10" s="14">
        <f>Birches!R26</f>
        <v>0.1</v>
      </c>
      <c r="L10" s="14">
        <f>Birches!S26</f>
        <v>0</v>
      </c>
      <c r="M10" s="16"/>
      <c r="N10" s="14">
        <f>Birches!U26</f>
        <v>0</v>
      </c>
      <c r="O10" s="20" t="s">
        <v>98</v>
      </c>
      <c r="P10" s="30">
        <v>33</v>
      </c>
      <c r="Q10" s="30">
        <v>26</v>
      </c>
      <c r="R10" s="30">
        <v>32</v>
      </c>
      <c r="S10" s="30">
        <v>25</v>
      </c>
      <c r="T10" s="85">
        <v>31</v>
      </c>
      <c r="U10" s="30">
        <v>20</v>
      </c>
      <c r="V10" s="30">
        <v>25</v>
      </c>
      <c r="W10" s="30">
        <v>23</v>
      </c>
      <c r="X10" s="16">
        <v>19</v>
      </c>
      <c r="Y10" s="16"/>
      <c r="Z10" s="16">
        <v>13</v>
      </c>
      <c r="AA10" s="16">
        <v>12</v>
      </c>
      <c r="AB10" s="16">
        <v>11</v>
      </c>
      <c r="AC10" s="16">
        <v>9</v>
      </c>
      <c r="AD10" s="85">
        <v>8</v>
      </c>
      <c r="AE10" s="16">
        <v>6</v>
      </c>
      <c r="AF10" s="16">
        <v>6</v>
      </c>
      <c r="AG10" s="31">
        <v>9</v>
      </c>
      <c r="AH10" s="31">
        <v>8</v>
      </c>
      <c r="AI10" s="19"/>
      <c r="AJ10" s="19">
        <f t="shared" ref="AJ10:AR10" si="2">P10*$B10</f>
        <v>42.9</v>
      </c>
      <c r="AK10" s="19">
        <f t="shared" si="2"/>
        <v>33.800000000000004</v>
      </c>
      <c r="AL10" s="19">
        <f t="shared" si="2"/>
        <v>41.6</v>
      </c>
      <c r="AM10" s="19">
        <f t="shared" si="2"/>
        <v>32.5</v>
      </c>
      <c r="AN10" s="19">
        <f t="shared" si="2"/>
        <v>40.300000000000004</v>
      </c>
      <c r="AO10" s="19">
        <f t="shared" si="2"/>
        <v>26</v>
      </c>
      <c r="AP10" s="19">
        <f t="shared" si="2"/>
        <v>32.5</v>
      </c>
      <c r="AQ10" s="19">
        <f t="shared" si="2"/>
        <v>29.900000000000002</v>
      </c>
      <c r="AR10" s="19">
        <f t="shared" si="2"/>
        <v>24.7</v>
      </c>
      <c r="AS10" s="19"/>
      <c r="AT10" s="19">
        <f t="shared" ref="AT10:BB10" si="3">Z10*$B10</f>
        <v>16.900000000000002</v>
      </c>
      <c r="AU10" s="19">
        <f t="shared" si="3"/>
        <v>15.600000000000001</v>
      </c>
      <c r="AV10" s="19">
        <f t="shared" si="3"/>
        <v>14.3</v>
      </c>
      <c r="AW10" s="19">
        <f t="shared" si="3"/>
        <v>11.700000000000001</v>
      </c>
      <c r="AX10" s="19">
        <f t="shared" si="3"/>
        <v>10.4</v>
      </c>
      <c r="AY10" s="19">
        <f t="shared" si="3"/>
        <v>7.8000000000000007</v>
      </c>
      <c r="AZ10" s="19">
        <f t="shared" si="3"/>
        <v>7.8000000000000007</v>
      </c>
      <c r="BA10" s="19">
        <f t="shared" si="3"/>
        <v>11.700000000000001</v>
      </c>
      <c r="BB10" s="19">
        <f t="shared" si="3"/>
        <v>10.4</v>
      </c>
    </row>
    <row r="11" spans="1:54" ht="15" x14ac:dyDescent="0.25">
      <c r="A11" t="s">
        <v>64</v>
      </c>
      <c r="B11" s="11">
        <f t="shared" si="0"/>
        <v>0.9</v>
      </c>
      <c r="C11" s="14">
        <f>Blake!K31</f>
        <v>0.9</v>
      </c>
      <c r="D11" s="14">
        <f>Blake!L31</f>
        <v>0</v>
      </c>
      <c r="E11" s="14">
        <f>Blake!M31</f>
        <v>0</v>
      </c>
      <c r="F11" s="10">
        <f t="shared" si="1"/>
        <v>0.9</v>
      </c>
      <c r="G11" s="10"/>
      <c r="H11" s="14">
        <f>Blake!O31</f>
        <v>0.5</v>
      </c>
      <c r="I11" s="14">
        <f>Blake!P31</f>
        <v>0.3</v>
      </c>
      <c r="J11" s="14">
        <f>Blake!Q31</f>
        <v>0</v>
      </c>
      <c r="K11" s="14">
        <f>Blake!R31</f>
        <v>0.1</v>
      </c>
      <c r="L11" s="14">
        <f>Blake!S31</f>
        <v>0</v>
      </c>
      <c r="M11" s="16"/>
      <c r="N11" s="14">
        <f>Blake!U31</f>
        <v>1.3</v>
      </c>
      <c r="O11" s="20" t="s">
        <v>98</v>
      </c>
      <c r="P11" s="30">
        <v>11</v>
      </c>
      <c r="Q11" s="30">
        <v>4</v>
      </c>
      <c r="R11" s="30">
        <v>14</v>
      </c>
      <c r="S11" s="30">
        <v>28</v>
      </c>
      <c r="T11" s="85">
        <v>11</v>
      </c>
      <c r="U11" s="30">
        <v>12</v>
      </c>
      <c r="V11" s="30">
        <v>14</v>
      </c>
      <c r="W11" s="16">
        <v>12</v>
      </c>
      <c r="X11" s="16">
        <v>29</v>
      </c>
      <c r="Y11" s="16"/>
      <c r="Z11" s="16">
        <v>5</v>
      </c>
      <c r="AA11" s="16">
        <v>4</v>
      </c>
      <c r="AB11" s="16">
        <v>9</v>
      </c>
      <c r="AC11" s="16">
        <v>9</v>
      </c>
      <c r="AD11" s="85">
        <v>9</v>
      </c>
      <c r="AE11" s="16">
        <v>8</v>
      </c>
      <c r="AF11" s="16">
        <v>6</v>
      </c>
      <c r="AG11" s="31">
        <f>Blake!I31</f>
        <v>5</v>
      </c>
      <c r="AH11" s="31">
        <v>21</v>
      </c>
      <c r="AI11" s="19"/>
      <c r="AJ11" s="19">
        <f t="shared" ref="AJ11:AK24" si="4">P11*$B11</f>
        <v>9.9</v>
      </c>
      <c r="AK11" s="19">
        <f t="shared" si="4"/>
        <v>3.6</v>
      </c>
      <c r="AL11" s="19">
        <f t="shared" ref="AL11:AL24" si="5">R11*$B11</f>
        <v>12.6</v>
      </c>
      <c r="AM11" s="19">
        <f t="shared" ref="AM11:AM24" si="6">S11*$B11</f>
        <v>25.2</v>
      </c>
      <c r="AN11" s="19">
        <f t="shared" ref="AN11:AN24" si="7">T11*$B11</f>
        <v>9.9</v>
      </c>
      <c r="AO11" s="19">
        <f t="shared" ref="AO11:AO24" si="8">U11*$B11</f>
        <v>10.8</v>
      </c>
      <c r="AP11" s="19">
        <f t="shared" ref="AP11:AP24" si="9">V11*$B11</f>
        <v>12.6</v>
      </c>
      <c r="AQ11" s="19">
        <f t="shared" ref="AQ11:AQ24" si="10">W11*$B11</f>
        <v>10.8</v>
      </c>
      <c r="AR11" s="19">
        <f t="shared" ref="AR11:AR24" si="11">X11*$B11</f>
        <v>26.1</v>
      </c>
      <c r="AS11" s="19"/>
      <c r="AT11" s="19">
        <f t="shared" ref="AT11:AT24" si="12">Z11*$B11</f>
        <v>4.5</v>
      </c>
      <c r="AU11" s="19">
        <f t="shared" ref="AU11:AU24" si="13">AA11*$B11</f>
        <v>3.6</v>
      </c>
      <c r="AV11" s="19">
        <f t="shared" ref="AV11:AV24" si="14">AB11*$B11</f>
        <v>8.1</v>
      </c>
      <c r="AW11" s="19">
        <f t="shared" ref="AW11:AW24" si="15">AC11*$B11</f>
        <v>8.1</v>
      </c>
      <c r="AX11" s="19">
        <f t="shared" ref="AX11:AX24" si="16">AD11*$B11</f>
        <v>8.1</v>
      </c>
      <c r="AY11" s="19">
        <f t="shared" ref="AY11:AY24" si="17">AE11*$B11</f>
        <v>7.2</v>
      </c>
      <c r="AZ11" s="19">
        <f t="shared" ref="AZ11:AZ24" si="18">AF11*$B11</f>
        <v>5.4</v>
      </c>
      <c r="BA11" s="19">
        <f t="shared" ref="BA11:BA24" si="19">AG11*$B11</f>
        <v>4.5</v>
      </c>
      <c r="BB11" s="19">
        <f t="shared" ref="BB11:BB24" si="20">AH11*$B11</f>
        <v>18.900000000000002</v>
      </c>
    </row>
    <row r="12" spans="1:54" ht="15" x14ac:dyDescent="0.25">
      <c r="A12" t="s">
        <v>61</v>
      </c>
      <c r="B12" s="11">
        <f t="shared" si="0"/>
        <v>0.70000000000000007</v>
      </c>
      <c r="C12" s="14">
        <f>Carpenter!K16</f>
        <v>0.1</v>
      </c>
      <c r="D12" s="14">
        <f>Carpenter!L16</f>
        <v>0.2</v>
      </c>
      <c r="E12" s="14">
        <f>Carpenter!M16</f>
        <v>0.4</v>
      </c>
      <c r="F12" s="10">
        <f t="shared" si="1"/>
        <v>0.7</v>
      </c>
      <c r="G12" s="10"/>
      <c r="H12" s="14">
        <f>Carpenter!O16</f>
        <v>0</v>
      </c>
      <c r="I12" s="14">
        <f>Carpenter!P16</f>
        <v>0.3</v>
      </c>
      <c r="J12" s="14">
        <f>Carpenter!Q16</f>
        <v>0.3</v>
      </c>
      <c r="K12" s="14">
        <f>Carpenter!R16</f>
        <v>0</v>
      </c>
      <c r="L12" s="14">
        <f>Carpenter!S16</f>
        <v>0.1</v>
      </c>
      <c r="M12" s="16"/>
      <c r="N12" s="14">
        <f>Carpenter!U16</f>
        <v>0</v>
      </c>
      <c r="O12" s="20" t="s">
        <v>98</v>
      </c>
      <c r="P12" s="30">
        <v>39</v>
      </c>
      <c r="Q12" s="30">
        <v>32</v>
      </c>
      <c r="R12" s="30">
        <v>33</v>
      </c>
      <c r="S12" s="30">
        <v>37</v>
      </c>
      <c r="T12" s="85">
        <v>17</v>
      </c>
      <c r="U12" s="30">
        <v>17</v>
      </c>
      <c r="V12" s="30">
        <v>33</v>
      </c>
      <c r="W12" s="16">
        <v>25</v>
      </c>
      <c r="X12" s="16">
        <v>22</v>
      </c>
      <c r="Y12" s="16"/>
      <c r="Z12" s="16">
        <v>12</v>
      </c>
      <c r="AA12" s="16">
        <v>14</v>
      </c>
      <c r="AB12" s="16">
        <v>14</v>
      </c>
      <c r="AC12" s="16">
        <v>10</v>
      </c>
      <c r="AD12" s="85">
        <v>10</v>
      </c>
      <c r="AE12" s="16">
        <v>8</v>
      </c>
      <c r="AF12" s="16">
        <v>12</v>
      </c>
      <c r="AG12" s="31">
        <v>11</v>
      </c>
      <c r="AH12" s="31">
        <v>14</v>
      </c>
      <c r="AI12" s="19"/>
      <c r="AJ12" s="19">
        <f t="shared" si="4"/>
        <v>27.300000000000004</v>
      </c>
      <c r="AK12" s="19">
        <f t="shared" si="4"/>
        <v>22.400000000000002</v>
      </c>
      <c r="AL12" s="19">
        <f t="shared" si="5"/>
        <v>23.1</v>
      </c>
      <c r="AM12" s="19">
        <f t="shared" si="6"/>
        <v>25.900000000000002</v>
      </c>
      <c r="AN12" s="19">
        <f t="shared" si="7"/>
        <v>11.9</v>
      </c>
      <c r="AO12" s="19">
        <f t="shared" si="8"/>
        <v>11.9</v>
      </c>
      <c r="AP12" s="19">
        <f t="shared" si="9"/>
        <v>23.1</v>
      </c>
      <c r="AQ12" s="19">
        <f t="shared" si="10"/>
        <v>17.5</v>
      </c>
      <c r="AR12" s="19">
        <f t="shared" si="11"/>
        <v>15.400000000000002</v>
      </c>
      <c r="AS12" s="19"/>
      <c r="AT12" s="19">
        <f t="shared" si="12"/>
        <v>8.4</v>
      </c>
      <c r="AU12" s="19">
        <f t="shared" si="13"/>
        <v>9.8000000000000007</v>
      </c>
      <c r="AV12" s="19">
        <f t="shared" si="14"/>
        <v>9.8000000000000007</v>
      </c>
      <c r="AW12" s="19">
        <f t="shared" si="15"/>
        <v>7.0000000000000009</v>
      </c>
      <c r="AX12" s="19">
        <f t="shared" si="16"/>
        <v>7.0000000000000009</v>
      </c>
      <c r="AY12" s="19">
        <f t="shared" si="17"/>
        <v>5.6000000000000005</v>
      </c>
      <c r="AZ12" s="19">
        <f t="shared" si="18"/>
        <v>8.4</v>
      </c>
      <c r="BA12" s="19">
        <f t="shared" si="19"/>
        <v>7.7000000000000011</v>
      </c>
      <c r="BB12" s="19">
        <f t="shared" si="20"/>
        <v>9.8000000000000007</v>
      </c>
    </row>
    <row r="13" spans="1:54" ht="15" x14ac:dyDescent="0.25">
      <c r="A13" t="s">
        <v>57</v>
      </c>
      <c r="B13" s="11">
        <f t="shared" si="0"/>
        <v>1.1000000000000001</v>
      </c>
      <c r="C13" s="15">
        <f>'Center District'!K22</f>
        <v>1.1000000000000001</v>
      </c>
      <c r="D13" s="15">
        <f>'Center District'!L22</f>
        <v>0</v>
      </c>
      <c r="E13" s="15">
        <f>'Center District'!M22</f>
        <v>0</v>
      </c>
      <c r="F13" s="10">
        <f t="shared" si="1"/>
        <v>1.1000000000000001</v>
      </c>
      <c r="G13" s="10"/>
      <c r="H13" s="15">
        <f>'Center District'!O22</f>
        <v>0.6</v>
      </c>
      <c r="I13" s="15">
        <f>'Center District'!P22</f>
        <v>0.2</v>
      </c>
      <c r="J13" s="15">
        <f>'Center District'!Q22</f>
        <v>0.3</v>
      </c>
      <c r="K13" s="15">
        <f>'Center District'!R22</f>
        <v>0</v>
      </c>
      <c r="L13" s="15">
        <f>'Center District'!S22</f>
        <v>0</v>
      </c>
      <c r="M13" s="16"/>
      <c r="N13" s="15">
        <f>'Center District'!U22</f>
        <v>0</v>
      </c>
      <c r="O13" s="20" t="s">
        <v>98</v>
      </c>
      <c r="P13" s="30">
        <v>9</v>
      </c>
      <c r="Q13" s="30">
        <v>30</v>
      </c>
      <c r="R13" s="30">
        <v>30</v>
      </c>
      <c r="S13" s="30">
        <v>39</v>
      </c>
      <c r="T13" s="85">
        <v>40</v>
      </c>
      <c r="U13" s="30">
        <v>27</v>
      </c>
      <c r="V13" s="30">
        <v>28</v>
      </c>
      <c r="W13" s="16">
        <v>8</v>
      </c>
      <c r="X13" s="16">
        <v>25</v>
      </c>
      <c r="Y13" s="16"/>
      <c r="Z13" s="16">
        <v>5</v>
      </c>
      <c r="AA13" s="16">
        <v>15</v>
      </c>
      <c r="AB13" s="16">
        <v>13</v>
      </c>
      <c r="AC13" s="16">
        <v>12</v>
      </c>
      <c r="AD13" s="85">
        <v>13</v>
      </c>
      <c r="AE13" s="16">
        <v>13</v>
      </c>
      <c r="AF13" s="16">
        <v>10</v>
      </c>
      <c r="AG13" s="31">
        <v>6</v>
      </c>
      <c r="AH13" s="31">
        <v>19</v>
      </c>
      <c r="AI13" s="19"/>
      <c r="AJ13" s="19">
        <f t="shared" si="4"/>
        <v>9.9</v>
      </c>
      <c r="AK13" s="19">
        <f t="shared" si="4"/>
        <v>33</v>
      </c>
      <c r="AL13" s="19">
        <f t="shared" si="5"/>
        <v>33</v>
      </c>
      <c r="AM13" s="19">
        <f t="shared" si="6"/>
        <v>42.900000000000006</v>
      </c>
      <c r="AN13" s="19">
        <f t="shared" si="7"/>
        <v>44</v>
      </c>
      <c r="AO13" s="19">
        <f t="shared" si="8"/>
        <v>29.700000000000003</v>
      </c>
      <c r="AP13" s="19">
        <f t="shared" si="9"/>
        <v>30.800000000000004</v>
      </c>
      <c r="AQ13" s="19">
        <f t="shared" si="10"/>
        <v>8.8000000000000007</v>
      </c>
      <c r="AR13" s="19">
        <f t="shared" si="11"/>
        <v>27.500000000000004</v>
      </c>
      <c r="AS13" s="19"/>
      <c r="AT13" s="19">
        <f t="shared" si="12"/>
        <v>5.5</v>
      </c>
      <c r="AU13" s="19">
        <f t="shared" si="13"/>
        <v>16.5</v>
      </c>
      <c r="AV13" s="19">
        <f t="shared" si="14"/>
        <v>14.3</v>
      </c>
      <c r="AW13" s="19">
        <f t="shared" si="15"/>
        <v>13.200000000000001</v>
      </c>
      <c r="AX13" s="19">
        <f t="shared" si="16"/>
        <v>14.3</v>
      </c>
      <c r="AY13" s="19">
        <f t="shared" si="17"/>
        <v>14.3</v>
      </c>
      <c r="AZ13" s="19">
        <f t="shared" si="18"/>
        <v>11</v>
      </c>
      <c r="BA13" s="19">
        <f t="shared" si="19"/>
        <v>6.6000000000000005</v>
      </c>
      <c r="BB13" s="19">
        <f t="shared" si="20"/>
        <v>20.900000000000002</v>
      </c>
    </row>
    <row r="14" spans="1:54" ht="15" x14ac:dyDescent="0.25">
      <c r="A14" t="s">
        <v>45</v>
      </c>
      <c r="B14" s="11">
        <f t="shared" si="0"/>
        <v>1.8</v>
      </c>
      <c r="C14" s="15">
        <f>'Crane Hill'!L27</f>
        <v>1.3</v>
      </c>
      <c r="D14" s="15">
        <f>'Crane Hill'!M27</f>
        <v>0.5</v>
      </c>
      <c r="E14" s="15">
        <f>'Crane Hill'!N27</f>
        <v>0</v>
      </c>
      <c r="F14" s="10">
        <f t="shared" si="1"/>
        <v>1.7000000000000002</v>
      </c>
      <c r="G14" s="10"/>
      <c r="H14" s="15">
        <f>'Crane Hill'!P27</f>
        <v>1.2</v>
      </c>
      <c r="I14" s="15">
        <f>'Crane Hill'!Q27</f>
        <v>0</v>
      </c>
      <c r="J14" s="15">
        <f>'Crane Hill'!R27</f>
        <v>0.1</v>
      </c>
      <c r="K14" s="15">
        <f>'Crane Hill'!S27</f>
        <v>0.4</v>
      </c>
      <c r="L14" s="15">
        <f>'Crane Hill'!T27</f>
        <v>0</v>
      </c>
      <c r="M14" s="16"/>
      <c r="N14" s="15">
        <f>'Crane Hill'!V27</f>
        <v>0</v>
      </c>
      <c r="O14" s="20" t="s">
        <v>98</v>
      </c>
      <c r="P14" s="30">
        <v>8</v>
      </c>
      <c r="Q14" s="30">
        <v>7</v>
      </c>
      <c r="R14" s="30">
        <v>40</v>
      </c>
      <c r="S14" s="30">
        <v>41</v>
      </c>
      <c r="T14" s="85">
        <v>32</v>
      </c>
      <c r="U14" s="30">
        <v>18</v>
      </c>
      <c r="V14" s="30">
        <v>19</v>
      </c>
      <c r="W14" s="16">
        <v>6</v>
      </c>
      <c r="X14" s="16">
        <v>7</v>
      </c>
      <c r="Y14" s="16"/>
      <c r="Z14" s="16">
        <v>7</v>
      </c>
      <c r="AA14" s="16">
        <v>5</v>
      </c>
      <c r="AB14" s="16">
        <v>19</v>
      </c>
      <c r="AC14" s="16">
        <v>17</v>
      </c>
      <c r="AD14" s="85">
        <v>14</v>
      </c>
      <c r="AE14" s="16">
        <v>10</v>
      </c>
      <c r="AF14" s="16">
        <v>7</v>
      </c>
      <c r="AG14" s="31">
        <v>6</v>
      </c>
      <c r="AH14" s="31">
        <v>6</v>
      </c>
      <c r="AI14" s="19"/>
      <c r="AJ14" s="19">
        <f t="shared" si="4"/>
        <v>14.4</v>
      </c>
      <c r="AK14" s="19">
        <f t="shared" si="4"/>
        <v>12.6</v>
      </c>
      <c r="AL14" s="19">
        <f t="shared" si="5"/>
        <v>72</v>
      </c>
      <c r="AM14" s="19">
        <f t="shared" si="6"/>
        <v>73.8</v>
      </c>
      <c r="AN14" s="19">
        <f t="shared" si="7"/>
        <v>57.6</v>
      </c>
      <c r="AO14" s="19">
        <f t="shared" si="8"/>
        <v>32.4</v>
      </c>
      <c r="AP14" s="19">
        <f t="shared" si="9"/>
        <v>34.200000000000003</v>
      </c>
      <c r="AQ14" s="19">
        <f t="shared" si="10"/>
        <v>10.8</v>
      </c>
      <c r="AR14" s="19">
        <f t="shared" si="11"/>
        <v>12.6</v>
      </c>
      <c r="AS14" s="19"/>
      <c r="AT14" s="19">
        <f t="shared" si="12"/>
        <v>12.6</v>
      </c>
      <c r="AU14" s="19">
        <f t="shared" si="13"/>
        <v>9</v>
      </c>
      <c r="AV14" s="19">
        <f t="shared" si="14"/>
        <v>34.200000000000003</v>
      </c>
      <c r="AW14" s="19">
        <f t="shared" si="15"/>
        <v>30.6</v>
      </c>
      <c r="AX14" s="19">
        <f t="shared" si="16"/>
        <v>25.2</v>
      </c>
      <c r="AY14" s="19">
        <f t="shared" si="17"/>
        <v>18</v>
      </c>
      <c r="AZ14" s="19">
        <f t="shared" si="18"/>
        <v>12.6</v>
      </c>
      <c r="BA14" s="19">
        <f t="shared" si="19"/>
        <v>10.8</v>
      </c>
      <c r="BB14" s="19">
        <f t="shared" si="20"/>
        <v>10.8</v>
      </c>
    </row>
    <row r="15" spans="1:54" ht="15" x14ac:dyDescent="0.25">
      <c r="A15" t="s">
        <v>48</v>
      </c>
      <c r="B15" s="11">
        <f t="shared" si="0"/>
        <v>1.3</v>
      </c>
      <c r="C15" s="15">
        <f>Dyke!L22</f>
        <v>0.4</v>
      </c>
      <c r="D15" s="15">
        <f>Dyke!M22</f>
        <v>0.6</v>
      </c>
      <c r="E15" s="15">
        <f>Dyke!N22</f>
        <v>0.3</v>
      </c>
      <c r="F15" s="10">
        <f t="shared" si="1"/>
        <v>1.3</v>
      </c>
      <c r="G15" s="10"/>
      <c r="H15" s="15">
        <f>Dyke!P22</f>
        <v>0.4</v>
      </c>
      <c r="I15" s="15">
        <f>Dyke!Q22</f>
        <v>0</v>
      </c>
      <c r="J15" s="15">
        <f>Dyke!R22</f>
        <v>0.4</v>
      </c>
      <c r="K15" s="15">
        <f>Dyke!S22</f>
        <v>0.5</v>
      </c>
      <c r="L15" s="15">
        <f>Dyke!T22</f>
        <v>0</v>
      </c>
      <c r="M15" s="16"/>
      <c r="N15" s="15">
        <f>Dyke!V22</f>
        <v>0.1</v>
      </c>
      <c r="O15" s="20" t="s">
        <v>98</v>
      </c>
      <c r="P15" s="30">
        <v>28</v>
      </c>
      <c r="Q15" s="30">
        <v>36</v>
      </c>
      <c r="R15" s="30">
        <v>28</v>
      </c>
      <c r="S15" s="30">
        <v>25</v>
      </c>
      <c r="T15" s="85">
        <v>20</v>
      </c>
      <c r="U15" s="30">
        <v>23</v>
      </c>
      <c r="V15" s="30">
        <v>24</v>
      </c>
      <c r="W15" s="16">
        <v>19</v>
      </c>
      <c r="X15" s="16">
        <v>12</v>
      </c>
      <c r="Y15" s="16"/>
      <c r="Z15" s="16">
        <v>14</v>
      </c>
      <c r="AA15" s="16">
        <v>21</v>
      </c>
      <c r="AB15" s="16">
        <v>20</v>
      </c>
      <c r="AC15" s="16">
        <v>13</v>
      </c>
      <c r="AD15" s="85">
        <v>10</v>
      </c>
      <c r="AE15" s="16">
        <v>11</v>
      </c>
      <c r="AF15" s="16">
        <v>9</v>
      </c>
      <c r="AG15" s="31">
        <v>8</v>
      </c>
      <c r="AH15" s="31">
        <v>10</v>
      </c>
      <c r="AI15" s="19"/>
      <c r="AJ15" s="19">
        <f t="shared" si="4"/>
        <v>36.4</v>
      </c>
      <c r="AK15" s="19">
        <f t="shared" si="4"/>
        <v>46.800000000000004</v>
      </c>
      <c r="AL15" s="19">
        <f t="shared" si="5"/>
        <v>36.4</v>
      </c>
      <c r="AM15" s="19">
        <f t="shared" si="6"/>
        <v>32.5</v>
      </c>
      <c r="AN15" s="19">
        <f t="shared" si="7"/>
        <v>26</v>
      </c>
      <c r="AO15" s="19">
        <f t="shared" si="8"/>
        <v>29.900000000000002</v>
      </c>
      <c r="AP15" s="19">
        <f t="shared" si="9"/>
        <v>31.200000000000003</v>
      </c>
      <c r="AQ15" s="19">
        <f t="shared" si="10"/>
        <v>24.7</v>
      </c>
      <c r="AR15" s="19">
        <f t="shared" si="11"/>
        <v>15.600000000000001</v>
      </c>
      <c r="AS15" s="19"/>
      <c r="AT15" s="19">
        <f t="shared" si="12"/>
        <v>18.2</v>
      </c>
      <c r="AU15" s="19">
        <f t="shared" si="13"/>
        <v>27.3</v>
      </c>
      <c r="AV15" s="19">
        <f t="shared" si="14"/>
        <v>26</v>
      </c>
      <c r="AW15" s="19">
        <f t="shared" si="15"/>
        <v>16.900000000000002</v>
      </c>
      <c r="AX15" s="19">
        <f t="shared" si="16"/>
        <v>13</v>
      </c>
      <c r="AY15" s="19">
        <f t="shared" si="17"/>
        <v>14.3</v>
      </c>
      <c r="AZ15" s="19">
        <f t="shared" si="18"/>
        <v>11.700000000000001</v>
      </c>
      <c r="BA15" s="19">
        <f t="shared" si="19"/>
        <v>10.4</v>
      </c>
      <c r="BB15" s="19">
        <f t="shared" si="20"/>
        <v>13</v>
      </c>
    </row>
    <row r="16" spans="1:54" ht="15" x14ac:dyDescent="0.25">
      <c r="A16" t="s">
        <v>52</v>
      </c>
      <c r="B16" s="11">
        <f t="shared" si="0"/>
        <v>2.7</v>
      </c>
      <c r="C16" s="15">
        <f>Easton!K35</f>
        <v>2.1</v>
      </c>
      <c r="D16" s="15">
        <f>Easton!L35</f>
        <v>0.1</v>
      </c>
      <c r="E16" s="15">
        <f>Easton!M35</f>
        <v>0.5</v>
      </c>
      <c r="F16" s="10">
        <f t="shared" si="1"/>
        <v>2.7</v>
      </c>
      <c r="G16" s="10"/>
      <c r="H16" s="15">
        <f>Easton!O35</f>
        <v>0.9</v>
      </c>
      <c r="I16" s="15">
        <f>Easton!P35</f>
        <v>1.2</v>
      </c>
      <c r="J16" s="15">
        <f>Easton!Q35</f>
        <v>0.5</v>
      </c>
      <c r="K16" s="15">
        <f>Easton!R35</f>
        <v>0.1</v>
      </c>
      <c r="L16" s="15">
        <f>Easton!S35</f>
        <v>0</v>
      </c>
      <c r="M16" s="16"/>
      <c r="N16" s="15">
        <f>Easton!U35</f>
        <v>0</v>
      </c>
      <c r="O16" s="20" t="s">
        <v>98</v>
      </c>
      <c r="P16" s="30">
        <v>22</v>
      </c>
      <c r="Q16" s="30">
        <v>22</v>
      </c>
      <c r="R16" s="30">
        <v>12</v>
      </c>
      <c r="S16" s="30">
        <v>14</v>
      </c>
      <c r="T16" s="85">
        <v>9</v>
      </c>
      <c r="U16" s="30">
        <v>8</v>
      </c>
      <c r="V16" s="30">
        <v>26</v>
      </c>
      <c r="W16" s="16">
        <v>28</v>
      </c>
      <c r="X16" s="16">
        <v>22</v>
      </c>
      <c r="Y16" s="16"/>
      <c r="Z16" s="16">
        <v>8.3000000000000007</v>
      </c>
      <c r="AA16" s="16">
        <v>5.4</v>
      </c>
      <c r="AB16" s="16">
        <v>5.0999999999999996</v>
      </c>
      <c r="AC16" s="16">
        <v>4.8</v>
      </c>
      <c r="AD16" s="85">
        <v>4.5999999999999996</v>
      </c>
      <c r="AE16" s="16">
        <v>2.4</v>
      </c>
      <c r="AF16" s="16">
        <v>11</v>
      </c>
      <c r="AG16" s="31">
        <v>12.5</v>
      </c>
      <c r="AH16" s="31">
        <v>17</v>
      </c>
      <c r="AI16" s="19"/>
      <c r="AJ16" s="19">
        <f t="shared" si="4"/>
        <v>59.400000000000006</v>
      </c>
      <c r="AK16" s="19">
        <f t="shared" si="4"/>
        <v>59.400000000000006</v>
      </c>
      <c r="AL16" s="19">
        <f t="shared" si="5"/>
        <v>32.400000000000006</v>
      </c>
      <c r="AM16" s="19">
        <f t="shared" si="6"/>
        <v>37.800000000000004</v>
      </c>
      <c r="AN16" s="19">
        <f t="shared" si="7"/>
        <v>24.3</v>
      </c>
      <c r="AO16" s="19">
        <f t="shared" si="8"/>
        <v>21.6</v>
      </c>
      <c r="AP16" s="19">
        <f t="shared" si="9"/>
        <v>70.2</v>
      </c>
      <c r="AQ16" s="19">
        <f t="shared" si="10"/>
        <v>75.600000000000009</v>
      </c>
      <c r="AR16" s="19">
        <f t="shared" si="11"/>
        <v>59.400000000000006</v>
      </c>
      <c r="AS16" s="19"/>
      <c r="AT16" s="19">
        <f t="shared" si="12"/>
        <v>22.410000000000004</v>
      </c>
      <c r="AU16" s="19">
        <f t="shared" si="13"/>
        <v>14.580000000000002</v>
      </c>
      <c r="AV16" s="19">
        <f t="shared" si="14"/>
        <v>13.77</v>
      </c>
      <c r="AW16" s="19">
        <f t="shared" si="15"/>
        <v>12.96</v>
      </c>
      <c r="AX16" s="19">
        <f t="shared" si="16"/>
        <v>12.42</v>
      </c>
      <c r="AY16" s="19">
        <f t="shared" si="17"/>
        <v>6.48</v>
      </c>
      <c r="AZ16" s="19">
        <f t="shared" si="18"/>
        <v>29.700000000000003</v>
      </c>
      <c r="BA16" s="19">
        <f t="shared" si="19"/>
        <v>33.75</v>
      </c>
      <c r="BB16" s="19">
        <f t="shared" si="20"/>
        <v>45.900000000000006</v>
      </c>
    </row>
    <row r="17" spans="1:54" ht="15" x14ac:dyDescent="0.25">
      <c r="A17" t="s">
        <v>30</v>
      </c>
      <c r="B17" s="11">
        <f t="shared" si="0"/>
        <v>1.8</v>
      </c>
      <c r="C17" s="15">
        <f>Hadley!L27</f>
        <v>1.3</v>
      </c>
      <c r="D17" s="15">
        <f>Hadley!M27</f>
        <v>0.3</v>
      </c>
      <c r="E17" s="15">
        <f>Hadley!N27</f>
        <v>0.2</v>
      </c>
      <c r="F17" s="10">
        <f t="shared" si="1"/>
        <v>1.8000000000000003</v>
      </c>
      <c r="G17" s="10"/>
      <c r="H17" s="15">
        <f>Hadley!P27</f>
        <v>0.9</v>
      </c>
      <c r="I17" s="15">
        <f>Hadley!Q27</f>
        <v>0.4</v>
      </c>
      <c r="J17" s="15">
        <f>Hadley!R27</f>
        <v>0.1</v>
      </c>
      <c r="K17" s="15">
        <f>Hadley!S27</f>
        <v>0.4</v>
      </c>
      <c r="L17" s="15">
        <f>Hadley!T27</f>
        <v>0</v>
      </c>
      <c r="M17" s="16"/>
      <c r="N17" s="15">
        <v>0</v>
      </c>
      <c r="O17" s="20" t="s">
        <v>98</v>
      </c>
      <c r="P17" s="30">
        <v>17</v>
      </c>
      <c r="Q17" s="30">
        <v>7</v>
      </c>
      <c r="R17" s="30">
        <v>7</v>
      </c>
      <c r="S17" s="30">
        <v>18</v>
      </c>
      <c r="T17" s="85">
        <v>15</v>
      </c>
      <c r="U17" s="30">
        <v>13</v>
      </c>
      <c r="V17" s="30">
        <v>23</v>
      </c>
      <c r="W17" s="16">
        <v>13</v>
      </c>
      <c r="X17" s="16">
        <v>21</v>
      </c>
      <c r="Y17" s="16"/>
      <c r="Z17" s="16">
        <v>9</v>
      </c>
      <c r="AA17" s="16">
        <v>9</v>
      </c>
      <c r="AB17" s="16">
        <v>6</v>
      </c>
      <c r="AC17" s="16">
        <v>14</v>
      </c>
      <c r="AD17" s="85">
        <v>10</v>
      </c>
      <c r="AE17" s="16">
        <v>6</v>
      </c>
      <c r="AF17" s="16">
        <v>11</v>
      </c>
      <c r="AG17" s="31">
        <v>7</v>
      </c>
      <c r="AH17" s="31">
        <v>21</v>
      </c>
      <c r="AI17" s="19"/>
      <c r="AJ17" s="19">
        <f t="shared" si="4"/>
        <v>30.6</v>
      </c>
      <c r="AK17" s="19">
        <f t="shared" si="4"/>
        <v>12.6</v>
      </c>
      <c r="AL17" s="19">
        <f t="shared" si="5"/>
        <v>12.6</v>
      </c>
      <c r="AM17" s="19">
        <f t="shared" si="6"/>
        <v>32.4</v>
      </c>
      <c r="AN17" s="19">
        <f t="shared" si="7"/>
        <v>27</v>
      </c>
      <c r="AO17" s="19">
        <f t="shared" si="8"/>
        <v>23.400000000000002</v>
      </c>
      <c r="AP17" s="19">
        <f t="shared" si="9"/>
        <v>41.4</v>
      </c>
      <c r="AQ17" s="19">
        <f t="shared" si="10"/>
        <v>23.400000000000002</v>
      </c>
      <c r="AR17" s="19">
        <f t="shared" si="11"/>
        <v>37.800000000000004</v>
      </c>
      <c r="AS17" s="19"/>
      <c r="AT17" s="19">
        <f t="shared" si="12"/>
        <v>16.2</v>
      </c>
      <c r="AU17" s="19">
        <f t="shared" si="13"/>
        <v>16.2</v>
      </c>
      <c r="AV17" s="19">
        <f t="shared" si="14"/>
        <v>10.8</v>
      </c>
      <c r="AW17" s="19">
        <f t="shared" si="15"/>
        <v>25.2</v>
      </c>
      <c r="AX17" s="19">
        <f t="shared" si="16"/>
        <v>18</v>
      </c>
      <c r="AY17" s="19">
        <f t="shared" si="17"/>
        <v>10.8</v>
      </c>
      <c r="AZ17" s="19">
        <f t="shared" si="18"/>
        <v>19.8</v>
      </c>
      <c r="BA17" s="19">
        <f t="shared" si="19"/>
        <v>12.6</v>
      </c>
      <c r="BB17" s="19">
        <f t="shared" si="20"/>
        <v>37.800000000000004</v>
      </c>
    </row>
    <row r="18" spans="1:54" ht="15" x14ac:dyDescent="0.25">
      <c r="A18" t="s">
        <v>69</v>
      </c>
      <c r="B18" s="11">
        <f t="shared" si="0"/>
        <v>0.99999999999999989</v>
      </c>
      <c r="C18" s="15">
        <f>Jesseman!K19</f>
        <v>0.2</v>
      </c>
      <c r="D18" s="15">
        <f>Jesseman!L19</f>
        <v>0.7</v>
      </c>
      <c r="E18" s="15">
        <f>Jesseman!M19</f>
        <v>0.1</v>
      </c>
      <c r="F18" s="10">
        <f t="shared" si="1"/>
        <v>1</v>
      </c>
      <c r="G18" s="10"/>
      <c r="H18" s="15">
        <f>Jesseman!O19</f>
        <v>0</v>
      </c>
      <c r="I18" s="15">
        <f>Jesseman!P19</f>
        <v>0</v>
      </c>
      <c r="J18" s="15">
        <f>Jesseman!Q19</f>
        <v>0.3</v>
      </c>
      <c r="K18" s="15">
        <f>Jesseman!R19</f>
        <v>0.5</v>
      </c>
      <c r="L18" s="15">
        <f>Jesseman!S19</f>
        <v>0.2</v>
      </c>
      <c r="M18" s="16"/>
      <c r="N18" s="15">
        <f>Jesseman!U19</f>
        <v>0</v>
      </c>
      <c r="O18" s="20" t="s">
        <v>98</v>
      </c>
      <c r="P18" s="30">
        <v>34</v>
      </c>
      <c r="Q18" s="30">
        <v>30</v>
      </c>
      <c r="R18" s="30">
        <v>30</v>
      </c>
      <c r="S18" s="30">
        <v>45</v>
      </c>
      <c r="T18" s="85">
        <v>26</v>
      </c>
      <c r="U18" s="30">
        <v>25</v>
      </c>
      <c r="V18" s="30">
        <v>24</v>
      </c>
      <c r="W18" s="16">
        <v>10</v>
      </c>
      <c r="X18" s="16">
        <v>18</v>
      </c>
      <c r="Y18" s="16"/>
      <c r="Z18" s="16">
        <v>23</v>
      </c>
      <c r="AA18" s="16">
        <v>21</v>
      </c>
      <c r="AB18" s="16">
        <v>19</v>
      </c>
      <c r="AC18" s="16">
        <v>15</v>
      </c>
      <c r="AD18" s="85">
        <v>13</v>
      </c>
      <c r="AE18" s="16">
        <v>14</v>
      </c>
      <c r="AF18" s="16">
        <v>13</v>
      </c>
      <c r="AG18" s="31">
        <v>7</v>
      </c>
      <c r="AH18" s="31">
        <v>8</v>
      </c>
      <c r="AI18" s="19"/>
      <c r="AJ18" s="19">
        <f t="shared" si="4"/>
        <v>33.999999999999993</v>
      </c>
      <c r="AK18" s="19">
        <f t="shared" si="4"/>
        <v>29.999999999999996</v>
      </c>
      <c r="AL18" s="19">
        <f t="shared" si="5"/>
        <v>29.999999999999996</v>
      </c>
      <c r="AM18" s="19">
        <f t="shared" si="6"/>
        <v>44.999999999999993</v>
      </c>
      <c r="AN18" s="19">
        <f t="shared" si="7"/>
        <v>25.999999999999996</v>
      </c>
      <c r="AO18" s="19">
        <f t="shared" si="8"/>
        <v>24.999999999999996</v>
      </c>
      <c r="AP18" s="19">
        <f t="shared" si="9"/>
        <v>23.999999999999996</v>
      </c>
      <c r="AQ18" s="19">
        <f t="shared" si="10"/>
        <v>9.9999999999999982</v>
      </c>
      <c r="AR18" s="19">
        <f t="shared" si="11"/>
        <v>17.999999999999996</v>
      </c>
      <c r="AS18" s="19"/>
      <c r="AT18" s="19">
        <f t="shared" si="12"/>
        <v>22.999999999999996</v>
      </c>
      <c r="AU18" s="19">
        <f t="shared" si="13"/>
        <v>20.999999999999996</v>
      </c>
      <c r="AV18" s="19">
        <f t="shared" si="14"/>
        <v>18.999999999999996</v>
      </c>
      <c r="AW18" s="19">
        <f t="shared" si="15"/>
        <v>14.999999999999998</v>
      </c>
      <c r="AX18" s="19">
        <f t="shared" si="16"/>
        <v>12.999999999999998</v>
      </c>
      <c r="AY18" s="19">
        <f t="shared" si="17"/>
        <v>13.999999999999998</v>
      </c>
      <c r="AZ18" s="19">
        <f t="shared" si="18"/>
        <v>12.999999999999998</v>
      </c>
      <c r="BA18" s="19">
        <f t="shared" si="19"/>
        <v>6.9999999999999991</v>
      </c>
      <c r="BB18" s="19">
        <f t="shared" si="20"/>
        <v>7.9999999999999991</v>
      </c>
    </row>
    <row r="19" spans="1:54" ht="15" x14ac:dyDescent="0.25">
      <c r="A19" t="s">
        <v>54</v>
      </c>
      <c r="B19" s="11">
        <f t="shared" si="0"/>
        <v>1.8</v>
      </c>
      <c r="C19" s="15">
        <f>Lafayette!K28</f>
        <v>1.6</v>
      </c>
      <c r="D19" s="15">
        <f>Lafayette!L28</f>
        <v>0</v>
      </c>
      <c r="E19" s="15">
        <f>Lafayette!M28</f>
        <v>0.2</v>
      </c>
      <c r="F19" s="10">
        <f t="shared" si="1"/>
        <v>1.8</v>
      </c>
      <c r="G19" s="10"/>
      <c r="H19" s="15">
        <f>Lafayette!O28</f>
        <v>1.2</v>
      </c>
      <c r="I19" s="15">
        <f>Lafayette!P28</f>
        <v>0.4</v>
      </c>
      <c r="J19" s="15">
        <f>Lafayette!Q28</f>
        <v>0</v>
      </c>
      <c r="K19" s="15">
        <f>Lafayette!R28</f>
        <v>0.2</v>
      </c>
      <c r="L19" s="15">
        <f>Lafayette!S28</f>
        <v>0</v>
      </c>
      <c r="M19" s="16"/>
      <c r="N19" s="15">
        <v>0</v>
      </c>
      <c r="O19" s="20" t="s">
        <v>98</v>
      </c>
      <c r="P19" s="30">
        <v>11</v>
      </c>
      <c r="Q19" s="30">
        <v>13</v>
      </c>
      <c r="R19" s="30">
        <v>3</v>
      </c>
      <c r="S19" s="30">
        <v>21</v>
      </c>
      <c r="T19" s="85">
        <v>0</v>
      </c>
      <c r="U19" s="30">
        <v>26</v>
      </c>
      <c r="V19" s="30">
        <v>20</v>
      </c>
      <c r="W19" s="16">
        <v>18</v>
      </c>
      <c r="X19" s="16">
        <v>25</v>
      </c>
      <c r="Y19" s="16"/>
      <c r="Z19" s="16">
        <v>6</v>
      </c>
      <c r="AA19" s="16">
        <v>4</v>
      </c>
      <c r="AB19" s="16">
        <v>5</v>
      </c>
      <c r="AC19" s="16">
        <v>3</v>
      </c>
      <c r="AD19" s="85">
        <v>1</v>
      </c>
      <c r="AE19" s="16">
        <v>11</v>
      </c>
      <c r="AF19" s="16">
        <v>8</v>
      </c>
      <c r="AG19" s="31">
        <v>10</v>
      </c>
      <c r="AH19" s="31">
        <v>20</v>
      </c>
      <c r="AI19" s="19"/>
      <c r="AJ19" s="19">
        <f t="shared" si="4"/>
        <v>19.8</v>
      </c>
      <c r="AK19" s="19">
        <f t="shared" si="4"/>
        <v>23.400000000000002</v>
      </c>
      <c r="AL19" s="19">
        <f t="shared" si="5"/>
        <v>5.4</v>
      </c>
      <c r="AM19" s="19">
        <f t="shared" si="6"/>
        <v>37.800000000000004</v>
      </c>
      <c r="AN19" s="19">
        <f t="shared" si="7"/>
        <v>0</v>
      </c>
      <c r="AO19" s="19">
        <f t="shared" si="8"/>
        <v>46.800000000000004</v>
      </c>
      <c r="AP19" s="19">
        <f t="shared" si="9"/>
        <v>36</v>
      </c>
      <c r="AQ19" s="19">
        <f t="shared" si="10"/>
        <v>32.4</v>
      </c>
      <c r="AR19" s="19">
        <f t="shared" si="11"/>
        <v>45</v>
      </c>
      <c r="AS19" s="19"/>
      <c r="AT19" s="19">
        <f t="shared" si="12"/>
        <v>10.8</v>
      </c>
      <c r="AU19" s="19">
        <f t="shared" si="13"/>
        <v>7.2</v>
      </c>
      <c r="AV19" s="19">
        <f t="shared" si="14"/>
        <v>9</v>
      </c>
      <c r="AW19" s="19">
        <f t="shared" si="15"/>
        <v>5.4</v>
      </c>
      <c r="AX19" s="19">
        <f t="shared" si="16"/>
        <v>1.8</v>
      </c>
      <c r="AY19" s="19">
        <f t="shared" si="17"/>
        <v>19.8</v>
      </c>
      <c r="AZ19" s="19">
        <f t="shared" si="18"/>
        <v>14.4</v>
      </c>
      <c r="BA19" s="19">
        <f t="shared" si="19"/>
        <v>18</v>
      </c>
      <c r="BB19" s="19">
        <f t="shared" si="20"/>
        <v>36</v>
      </c>
    </row>
    <row r="20" spans="1:54" ht="15" x14ac:dyDescent="0.25">
      <c r="A20" t="s">
        <v>59</v>
      </c>
      <c r="B20" s="11">
        <f t="shared" si="0"/>
        <v>1.7</v>
      </c>
      <c r="C20" s="15">
        <f>'Lovers Lane'!L29</f>
        <v>1.4</v>
      </c>
      <c r="D20" s="15">
        <f>'Lovers Lane'!M29</f>
        <v>0</v>
      </c>
      <c r="E20" s="15">
        <f>'Lovers Lane'!N29</f>
        <v>0.3</v>
      </c>
      <c r="F20" s="10">
        <f t="shared" si="1"/>
        <v>1.6999999999999997</v>
      </c>
      <c r="G20" s="10"/>
      <c r="H20" s="15">
        <f>'Lovers Lane'!P29</f>
        <v>0.7</v>
      </c>
      <c r="I20" s="15">
        <f>'Lovers Lane'!Q29</f>
        <v>0.6</v>
      </c>
      <c r="J20" s="15">
        <f>'Lovers Lane'!R29</f>
        <v>0.2</v>
      </c>
      <c r="K20" s="15">
        <f>'Lovers Lane'!S29</f>
        <v>0.2</v>
      </c>
      <c r="L20" s="15">
        <f>'Lovers Lane'!T29</f>
        <v>0</v>
      </c>
      <c r="M20" s="16"/>
      <c r="N20" s="15">
        <f>'Lovers Lane'!V29</f>
        <v>0</v>
      </c>
      <c r="O20" s="20" t="s">
        <v>98</v>
      </c>
      <c r="P20" s="30">
        <v>12</v>
      </c>
      <c r="Q20" s="30">
        <v>5</v>
      </c>
      <c r="R20" s="30">
        <v>19</v>
      </c>
      <c r="S20" s="30">
        <v>24</v>
      </c>
      <c r="T20" s="85">
        <v>29</v>
      </c>
      <c r="U20" s="30">
        <v>24</v>
      </c>
      <c r="V20" s="30">
        <v>20</v>
      </c>
      <c r="W20" s="16">
        <v>26</v>
      </c>
      <c r="X20" s="16">
        <v>23</v>
      </c>
      <c r="Y20" s="16"/>
      <c r="Z20" s="16">
        <v>8</v>
      </c>
      <c r="AA20" s="16">
        <v>4</v>
      </c>
      <c r="AB20" s="16">
        <v>11</v>
      </c>
      <c r="AC20" s="16">
        <v>9</v>
      </c>
      <c r="AD20" s="85">
        <v>12</v>
      </c>
      <c r="AE20" s="16">
        <v>9</v>
      </c>
      <c r="AF20" s="16">
        <v>13</v>
      </c>
      <c r="AG20" s="31">
        <v>16</v>
      </c>
      <c r="AH20" s="31">
        <v>12</v>
      </c>
      <c r="AI20" s="19"/>
      <c r="AJ20" s="19">
        <f t="shared" si="4"/>
        <v>20.399999999999999</v>
      </c>
      <c r="AK20" s="19">
        <f t="shared" si="4"/>
        <v>8.5</v>
      </c>
      <c r="AL20" s="19">
        <f t="shared" si="5"/>
        <v>32.299999999999997</v>
      </c>
      <c r="AM20" s="19">
        <f t="shared" si="6"/>
        <v>40.799999999999997</v>
      </c>
      <c r="AN20" s="19">
        <f t="shared" si="7"/>
        <v>49.3</v>
      </c>
      <c r="AO20" s="19">
        <f t="shared" si="8"/>
        <v>40.799999999999997</v>
      </c>
      <c r="AP20" s="19">
        <f t="shared" si="9"/>
        <v>34</v>
      </c>
      <c r="AQ20" s="19">
        <f t="shared" si="10"/>
        <v>44.199999999999996</v>
      </c>
      <c r="AR20" s="19">
        <f t="shared" si="11"/>
        <v>39.1</v>
      </c>
      <c r="AS20" s="19"/>
      <c r="AT20" s="19">
        <f t="shared" si="12"/>
        <v>13.6</v>
      </c>
      <c r="AU20" s="19">
        <f t="shared" si="13"/>
        <v>6.8</v>
      </c>
      <c r="AV20" s="19">
        <f t="shared" si="14"/>
        <v>18.7</v>
      </c>
      <c r="AW20" s="19">
        <f t="shared" si="15"/>
        <v>15.299999999999999</v>
      </c>
      <c r="AX20" s="19">
        <f t="shared" si="16"/>
        <v>20.399999999999999</v>
      </c>
      <c r="AY20" s="19">
        <f t="shared" si="17"/>
        <v>15.299999999999999</v>
      </c>
      <c r="AZ20" s="19">
        <f t="shared" si="18"/>
        <v>22.099999999999998</v>
      </c>
      <c r="BA20" s="19">
        <f t="shared" si="19"/>
        <v>27.2</v>
      </c>
      <c r="BB20" s="19">
        <f t="shared" si="20"/>
        <v>20.399999999999999</v>
      </c>
    </row>
    <row r="21" spans="1:54" ht="15" x14ac:dyDescent="0.25">
      <c r="A21" t="s">
        <v>50</v>
      </c>
      <c r="B21" s="11">
        <f t="shared" si="0"/>
        <v>1.9000000000000001</v>
      </c>
      <c r="C21" s="15">
        <f>'Pearl Lake'!L28</f>
        <v>1.6</v>
      </c>
      <c r="D21" s="15">
        <f>'Pearl Lake'!M28</f>
        <v>0.2</v>
      </c>
      <c r="E21" s="15">
        <f>'Pearl Lake'!N28</f>
        <v>0.1</v>
      </c>
      <c r="F21" s="10">
        <f t="shared" si="1"/>
        <v>1.9000000000000001</v>
      </c>
      <c r="G21" s="10"/>
      <c r="H21" s="15">
        <f>'Pearl Lake'!P28</f>
        <v>1.3</v>
      </c>
      <c r="I21" s="15">
        <f>'Pearl Lake'!Q28</f>
        <v>0.2</v>
      </c>
      <c r="J21" s="15">
        <f>'Pearl Lake'!R28</f>
        <v>0.2</v>
      </c>
      <c r="K21" s="15">
        <f>'Pearl Lake'!S28</f>
        <v>0.1</v>
      </c>
      <c r="L21" s="15">
        <f>'Pearl Lake'!T28</f>
        <v>0.1</v>
      </c>
      <c r="M21" s="16"/>
      <c r="N21" s="15">
        <f>'Pearl Lake'!V28</f>
        <v>0</v>
      </c>
      <c r="O21" s="20" t="s">
        <v>98</v>
      </c>
      <c r="P21" s="30">
        <v>10</v>
      </c>
      <c r="Q21" s="30">
        <v>15</v>
      </c>
      <c r="R21" s="30">
        <v>9</v>
      </c>
      <c r="S21" s="30">
        <v>22</v>
      </c>
      <c r="T21" s="85">
        <v>39</v>
      </c>
      <c r="U21" s="30">
        <v>31</v>
      </c>
      <c r="V21" s="30">
        <v>27</v>
      </c>
      <c r="W21" s="16">
        <v>15</v>
      </c>
      <c r="X21" s="16">
        <v>16</v>
      </c>
      <c r="Y21" s="16"/>
      <c r="Z21" s="16">
        <v>7</v>
      </c>
      <c r="AA21" s="16">
        <v>9</v>
      </c>
      <c r="AB21" s="16">
        <v>7</v>
      </c>
      <c r="AC21" s="16">
        <v>10</v>
      </c>
      <c r="AD21" s="85">
        <v>18</v>
      </c>
      <c r="AE21" s="16">
        <v>16</v>
      </c>
      <c r="AF21" s="16">
        <v>16</v>
      </c>
      <c r="AG21" s="31">
        <v>16</v>
      </c>
      <c r="AH21" s="31">
        <v>7</v>
      </c>
      <c r="AI21" s="19"/>
      <c r="AJ21" s="19">
        <f t="shared" si="4"/>
        <v>19</v>
      </c>
      <c r="AK21" s="19">
        <f t="shared" si="4"/>
        <v>28.500000000000004</v>
      </c>
      <c r="AL21" s="19">
        <f t="shared" si="5"/>
        <v>17.100000000000001</v>
      </c>
      <c r="AM21" s="19">
        <f t="shared" si="6"/>
        <v>41.800000000000004</v>
      </c>
      <c r="AN21" s="19">
        <f t="shared" si="7"/>
        <v>74.100000000000009</v>
      </c>
      <c r="AO21" s="19">
        <f t="shared" si="8"/>
        <v>58.900000000000006</v>
      </c>
      <c r="AP21" s="19">
        <f t="shared" si="9"/>
        <v>51.300000000000004</v>
      </c>
      <c r="AQ21" s="19">
        <f t="shared" si="10"/>
        <v>28.500000000000004</v>
      </c>
      <c r="AR21" s="19">
        <f t="shared" si="11"/>
        <v>30.400000000000002</v>
      </c>
      <c r="AS21" s="19"/>
      <c r="AT21" s="19">
        <f t="shared" si="12"/>
        <v>13.3</v>
      </c>
      <c r="AU21" s="19">
        <f t="shared" si="13"/>
        <v>17.100000000000001</v>
      </c>
      <c r="AV21" s="19">
        <f t="shared" si="14"/>
        <v>13.3</v>
      </c>
      <c r="AW21" s="19">
        <f t="shared" si="15"/>
        <v>19</v>
      </c>
      <c r="AX21" s="19">
        <f t="shared" si="16"/>
        <v>34.200000000000003</v>
      </c>
      <c r="AY21" s="19">
        <f t="shared" si="17"/>
        <v>30.400000000000002</v>
      </c>
      <c r="AZ21" s="19">
        <f t="shared" si="18"/>
        <v>30.400000000000002</v>
      </c>
      <c r="BA21" s="19">
        <f t="shared" si="19"/>
        <v>30.400000000000002</v>
      </c>
      <c r="BB21" s="19">
        <f t="shared" si="20"/>
        <v>13.3</v>
      </c>
    </row>
    <row r="22" spans="1:54" ht="15" x14ac:dyDescent="0.25">
      <c r="A22" t="s">
        <v>46</v>
      </c>
      <c r="B22" s="11">
        <f t="shared" si="0"/>
        <v>2.4</v>
      </c>
      <c r="C22" s="15">
        <f>'St Pond'!K34</f>
        <v>1.2</v>
      </c>
      <c r="D22" s="15">
        <f>'St Pond'!L34</f>
        <v>1.2</v>
      </c>
      <c r="E22" s="15">
        <f>'St Pond'!M34</f>
        <v>0</v>
      </c>
      <c r="F22" s="10">
        <f t="shared" si="1"/>
        <v>2.4000000000000004</v>
      </c>
      <c r="G22" s="10"/>
      <c r="H22" s="15">
        <f>'St Pond'!O34</f>
        <v>0.3</v>
      </c>
      <c r="I22" s="15">
        <f>'St Pond'!P34</f>
        <v>0.5</v>
      </c>
      <c r="J22" s="15">
        <f>'St Pond'!Q34</f>
        <v>1.6</v>
      </c>
      <c r="K22" s="15">
        <f>'St Pond'!R34</f>
        <v>0</v>
      </c>
      <c r="L22" s="15">
        <f>'St Pond'!S34</f>
        <v>0</v>
      </c>
      <c r="M22" s="16"/>
      <c r="N22" s="15">
        <v>0</v>
      </c>
      <c r="O22" s="20" t="s">
        <v>98</v>
      </c>
      <c r="P22" s="30">
        <v>21</v>
      </c>
      <c r="Q22" s="30">
        <v>21</v>
      </c>
      <c r="R22" s="30">
        <v>16</v>
      </c>
      <c r="S22" s="30">
        <v>15</v>
      </c>
      <c r="T22" s="85">
        <v>11</v>
      </c>
      <c r="U22" s="30">
        <v>7</v>
      </c>
      <c r="V22" s="30">
        <v>11</v>
      </c>
      <c r="W22" s="16">
        <v>23</v>
      </c>
      <c r="X22" s="16">
        <v>17</v>
      </c>
      <c r="Y22" s="16"/>
      <c r="Z22" s="16">
        <v>13</v>
      </c>
      <c r="AA22" s="16">
        <v>11</v>
      </c>
      <c r="AB22" s="16">
        <v>10</v>
      </c>
      <c r="AC22" s="16">
        <v>9</v>
      </c>
      <c r="AD22" s="85">
        <v>6</v>
      </c>
      <c r="AE22" s="16">
        <v>6</v>
      </c>
      <c r="AF22" s="16">
        <v>5</v>
      </c>
      <c r="AG22" s="31">
        <v>16</v>
      </c>
      <c r="AH22" s="31">
        <v>11</v>
      </c>
      <c r="AI22" s="19"/>
      <c r="AJ22" s="19">
        <f t="shared" si="4"/>
        <v>50.4</v>
      </c>
      <c r="AK22" s="19">
        <f t="shared" si="4"/>
        <v>50.4</v>
      </c>
      <c r="AL22" s="19">
        <f t="shared" si="5"/>
        <v>38.4</v>
      </c>
      <c r="AM22" s="19">
        <f t="shared" si="6"/>
        <v>36</v>
      </c>
      <c r="AN22" s="19">
        <f t="shared" si="7"/>
        <v>26.4</v>
      </c>
      <c r="AO22" s="19">
        <f t="shared" si="8"/>
        <v>16.8</v>
      </c>
      <c r="AP22" s="19">
        <f t="shared" si="9"/>
        <v>26.4</v>
      </c>
      <c r="AQ22" s="19">
        <f t="shared" si="10"/>
        <v>55.199999999999996</v>
      </c>
      <c r="AR22" s="19">
        <f t="shared" si="11"/>
        <v>40.799999999999997</v>
      </c>
      <c r="AS22" s="19"/>
      <c r="AT22" s="19">
        <f t="shared" si="12"/>
        <v>31.2</v>
      </c>
      <c r="AU22" s="19">
        <f t="shared" si="13"/>
        <v>26.4</v>
      </c>
      <c r="AV22" s="19">
        <f t="shared" si="14"/>
        <v>24</v>
      </c>
      <c r="AW22" s="19">
        <f t="shared" si="15"/>
        <v>21.599999999999998</v>
      </c>
      <c r="AX22" s="19">
        <f t="shared" si="16"/>
        <v>14.399999999999999</v>
      </c>
      <c r="AY22" s="19">
        <f t="shared" si="17"/>
        <v>14.399999999999999</v>
      </c>
      <c r="AZ22" s="19">
        <f t="shared" si="18"/>
        <v>12</v>
      </c>
      <c r="BA22" s="19">
        <f t="shared" si="19"/>
        <v>38.4</v>
      </c>
      <c r="BB22" s="19">
        <f t="shared" si="20"/>
        <v>26.4</v>
      </c>
    </row>
    <row r="23" spans="1:54" ht="15" x14ac:dyDescent="0.25">
      <c r="A23" t="s">
        <v>65</v>
      </c>
      <c r="B23" s="11">
        <f t="shared" si="0"/>
        <v>1</v>
      </c>
      <c r="C23" s="15">
        <f>'Sunset Hill'!K19</f>
        <v>1</v>
      </c>
      <c r="D23" s="15">
        <f>'Sunset Hill'!L19</f>
        <v>0</v>
      </c>
      <c r="E23" s="15">
        <f>'Sunset Hill'!M19</f>
        <v>0</v>
      </c>
      <c r="F23" s="10">
        <f t="shared" si="1"/>
        <v>0.99999999999999989</v>
      </c>
      <c r="G23" s="10"/>
      <c r="H23" s="15">
        <f>'Sunset Hill'!O19</f>
        <v>0.3</v>
      </c>
      <c r="I23" s="15">
        <f>'Sunset Hill'!P19</f>
        <v>0.6</v>
      </c>
      <c r="J23" s="15">
        <f>'Sunset Hill'!Q19</f>
        <v>0.1</v>
      </c>
      <c r="K23" s="15">
        <f>'Sunset Hill'!R19</f>
        <v>0</v>
      </c>
      <c r="L23" s="15">
        <f>'Sunset Hill'!S19</f>
        <v>0</v>
      </c>
      <c r="M23" s="16"/>
      <c r="N23" s="15">
        <f>'Sunset Hill'!U19</f>
        <v>0</v>
      </c>
      <c r="O23" s="20" t="s">
        <v>98</v>
      </c>
      <c r="P23" s="30">
        <v>21</v>
      </c>
      <c r="Q23" s="30">
        <v>21</v>
      </c>
      <c r="R23" s="30">
        <v>21</v>
      </c>
      <c r="S23" s="30">
        <v>10</v>
      </c>
      <c r="T23" s="85">
        <v>9</v>
      </c>
      <c r="U23" s="30">
        <v>2</v>
      </c>
      <c r="V23" s="30">
        <v>0</v>
      </c>
      <c r="W23" s="16">
        <v>8</v>
      </c>
      <c r="X23" s="16">
        <v>10</v>
      </c>
      <c r="Y23" s="16"/>
      <c r="Z23" s="16">
        <v>7</v>
      </c>
      <c r="AA23" s="16">
        <v>6</v>
      </c>
      <c r="AB23" s="16">
        <v>6</v>
      </c>
      <c r="AC23" s="16">
        <v>4</v>
      </c>
      <c r="AD23" s="85">
        <v>2</v>
      </c>
      <c r="AE23" s="16">
        <v>1</v>
      </c>
      <c r="AF23" s="16">
        <v>0</v>
      </c>
      <c r="AG23" s="31">
        <v>9</v>
      </c>
      <c r="AH23" s="31">
        <v>3</v>
      </c>
      <c r="AI23" s="19"/>
      <c r="AJ23" s="19">
        <f t="shared" si="4"/>
        <v>21</v>
      </c>
      <c r="AK23" s="19">
        <f t="shared" si="4"/>
        <v>21</v>
      </c>
      <c r="AL23" s="19">
        <f t="shared" si="5"/>
        <v>21</v>
      </c>
      <c r="AM23" s="19">
        <f t="shared" si="6"/>
        <v>10</v>
      </c>
      <c r="AN23" s="19">
        <f t="shared" si="7"/>
        <v>9</v>
      </c>
      <c r="AO23" s="19">
        <f t="shared" si="8"/>
        <v>2</v>
      </c>
      <c r="AP23" s="19">
        <f t="shared" si="9"/>
        <v>0</v>
      </c>
      <c r="AQ23" s="19">
        <f t="shared" si="10"/>
        <v>8</v>
      </c>
      <c r="AR23" s="19">
        <f t="shared" si="11"/>
        <v>10</v>
      </c>
      <c r="AS23" s="19"/>
      <c r="AT23" s="19">
        <f t="shared" si="12"/>
        <v>7</v>
      </c>
      <c r="AU23" s="19">
        <f t="shared" si="13"/>
        <v>6</v>
      </c>
      <c r="AV23" s="19">
        <f t="shared" si="14"/>
        <v>6</v>
      </c>
      <c r="AW23" s="19">
        <f t="shared" si="15"/>
        <v>4</v>
      </c>
      <c r="AX23" s="19">
        <f t="shared" si="16"/>
        <v>2</v>
      </c>
      <c r="AY23" s="19">
        <f t="shared" si="17"/>
        <v>1</v>
      </c>
      <c r="AZ23" s="19">
        <f t="shared" si="18"/>
        <v>0</v>
      </c>
      <c r="BA23" s="19">
        <f t="shared" si="19"/>
        <v>9</v>
      </c>
      <c r="BB23" s="19">
        <f t="shared" si="20"/>
        <v>3</v>
      </c>
    </row>
    <row r="24" spans="1:54" ht="15" x14ac:dyDescent="0.25">
      <c r="A24" t="s">
        <v>67</v>
      </c>
      <c r="B24" s="11">
        <f t="shared" si="0"/>
        <v>0.5</v>
      </c>
      <c r="C24" s="15">
        <f>'Toad Hill'!K13</f>
        <v>0.5</v>
      </c>
      <c r="D24" s="15">
        <f>'Toad Hill'!L13</f>
        <v>0</v>
      </c>
      <c r="E24" s="15">
        <f>'Toad Hill'!M13</f>
        <v>0</v>
      </c>
      <c r="F24" s="10">
        <f t="shared" si="1"/>
        <v>0.5</v>
      </c>
      <c r="G24" s="10"/>
      <c r="H24" s="15">
        <f>'Toad Hill'!O13</f>
        <v>0.5</v>
      </c>
      <c r="I24" s="15">
        <f>'Toad Hill'!P13</f>
        <v>0</v>
      </c>
      <c r="J24" s="15">
        <f>'Toad Hill'!Q13</f>
        <v>0</v>
      </c>
      <c r="K24" s="15">
        <f>'Toad Hill'!R13</f>
        <v>0</v>
      </c>
      <c r="L24" s="15">
        <f>'Toad Hill'!S13</f>
        <v>0</v>
      </c>
      <c r="M24" s="16"/>
      <c r="N24" s="15">
        <f>'Toad Hill'!U13</f>
        <v>0</v>
      </c>
      <c r="O24" s="20" t="s">
        <v>98</v>
      </c>
      <c r="P24" s="30">
        <v>4</v>
      </c>
      <c r="Q24" s="30">
        <v>4</v>
      </c>
      <c r="R24" s="30">
        <v>0</v>
      </c>
      <c r="S24" s="30">
        <v>3</v>
      </c>
      <c r="T24" s="85">
        <v>6</v>
      </c>
      <c r="U24" s="30">
        <v>2</v>
      </c>
      <c r="V24" s="30">
        <v>28</v>
      </c>
      <c r="W24" s="16">
        <v>22</v>
      </c>
      <c r="X24" s="16">
        <v>20</v>
      </c>
      <c r="Y24" s="16"/>
      <c r="Z24" s="16">
        <v>2</v>
      </c>
      <c r="AA24" s="16">
        <v>2</v>
      </c>
      <c r="AB24" s="16">
        <v>2</v>
      </c>
      <c r="AC24" s="16">
        <v>4</v>
      </c>
      <c r="AD24" s="85">
        <v>3</v>
      </c>
      <c r="AE24" s="16">
        <v>1</v>
      </c>
      <c r="AF24" s="16">
        <v>12</v>
      </c>
      <c r="AG24" s="31">
        <v>17</v>
      </c>
      <c r="AH24" s="31">
        <v>6</v>
      </c>
      <c r="AI24" s="19"/>
      <c r="AJ24" s="19">
        <f t="shared" si="4"/>
        <v>2</v>
      </c>
      <c r="AK24" s="19">
        <f t="shared" si="4"/>
        <v>2</v>
      </c>
      <c r="AL24" s="19">
        <f t="shared" si="5"/>
        <v>0</v>
      </c>
      <c r="AM24" s="19">
        <f t="shared" si="6"/>
        <v>1.5</v>
      </c>
      <c r="AN24" s="19">
        <f t="shared" si="7"/>
        <v>3</v>
      </c>
      <c r="AO24" s="19">
        <f t="shared" si="8"/>
        <v>1</v>
      </c>
      <c r="AP24" s="19">
        <f t="shared" si="9"/>
        <v>14</v>
      </c>
      <c r="AQ24" s="19">
        <f t="shared" si="10"/>
        <v>11</v>
      </c>
      <c r="AR24" s="19">
        <f t="shared" si="11"/>
        <v>10</v>
      </c>
      <c r="AS24" s="19"/>
      <c r="AT24" s="19">
        <f t="shared" si="12"/>
        <v>1</v>
      </c>
      <c r="AU24" s="19">
        <f t="shared" si="13"/>
        <v>1</v>
      </c>
      <c r="AV24" s="19">
        <f t="shared" si="14"/>
        <v>1</v>
      </c>
      <c r="AW24" s="19">
        <f t="shared" si="15"/>
        <v>2</v>
      </c>
      <c r="AX24" s="19">
        <f t="shared" si="16"/>
        <v>1.5</v>
      </c>
      <c r="AY24" s="19">
        <f t="shared" si="17"/>
        <v>0.5</v>
      </c>
      <c r="AZ24" s="19">
        <f t="shared" si="18"/>
        <v>6</v>
      </c>
      <c r="BA24" s="19">
        <f t="shared" si="19"/>
        <v>8.5</v>
      </c>
      <c r="BB24" s="19">
        <f t="shared" si="20"/>
        <v>3</v>
      </c>
    </row>
    <row r="25" spans="1:54" x14ac:dyDescent="0.2">
      <c r="B25" s="16"/>
      <c r="C25" s="15"/>
      <c r="D25" s="15"/>
      <c r="E25" s="15"/>
      <c r="F25" s="15"/>
      <c r="G25" s="15"/>
      <c r="H25" s="15"/>
      <c r="I25" s="15"/>
      <c r="J25" s="15"/>
      <c r="K25" s="15"/>
      <c r="L25" s="15"/>
      <c r="M25" s="16"/>
      <c r="N25" s="15"/>
      <c r="R25" s="16"/>
      <c r="W25" s="16"/>
      <c r="X25" s="16"/>
      <c r="Y25" s="16"/>
      <c r="Z25" s="16"/>
      <c r="AA25" s="16"/>
      <c r="AB25" s="16"/>
      <c r="AC25" s="16"/>
      <c r="AD25" s="16"/>
      <c r="AE25" s="16"/>
      <c r="AF25" s="16"/>
      <c r="AG25" s="31"/>
      <c r="AH25" s="31"/>
      <c r="AI25" s="19"/>
      <c r="AJ25" s="19"/>
      <c r="AK25" s="19"/>
      <c r="AL25" s="19"/>
      <c r="AM25" s="19"/>
      <c r="AN25" s="19"/>
      <c r="AO25" s="19"/>
      <c r="AP25" s="19"/>
      <c r="AQ25" s="19"/>
      <c r="AR25" s="19"/>
      <c r="AS25" s="19"/>
      <c r="AT25" s="19"/>
      <c r="AU25" s="19"/>
      <c r="AV25" s="19"/>
      <c r="AW25" s="19"/>
      <c r="AX25" s="19"/>
      <c r="AY25" s="19"/>
      <c r="AZ25" s="19"/>
      <c r="BA25" s="19"/>
      <c r="BB25" s="19"/>
    </row>
    <row r="26" spans="1:54" x14ac:dyDescent="0.2">
      <c r="A26" s="4" t="s">
        <v>73</v>
      </c>
      <c r="B26" s="16"/>
      <c r="C26" s="15"/>
      <c r="D26" s="15"/>
      <c r="E26" s="15"/>
      <c r="F26" s="15"/>
      <c r="G26" s="15"/>
      <c r="H26" s="15"/>
      <c r="I26" s="15"/>
      <c r="J26" s="15"/>
      <c r="K26" s="15"/>
      <c r="L26" s="15"/>
      <c r="M26" s="16"/>
      <c r="N26" s="15"/>
      <c r="R26" s="16"/>
      <c r="W26" s="16"/>
      <c r="X26" s="16"/>
      <c r="Y26" s="16"/>
      <c r="Z26" s="16"/>
      <c r="AA26" s="16"/>
      <c r="AB26" s="16"/>
      <c r="AC26" s="16"/>
      <c r="AD26" s="16"/>
      <c r="AE26" s="16"/>
      <c r="AF26" s="16"/>
      <c r="AG26" s="31"/>
      <c r="AH26" s="52" t="s">
        <v>195</v>
      </c>
      <c r="AI26" s="19"/>
      <c r="AJ26" s="19">
        <f t="shared" ref="AJ26" si="21">SUM(AJ10:AJ24)/$F$7</f>
        <v>18.146118721461189</v>
      </c>
      <c r="AK26" s="19">
        <f t="shared" ref="AK26:AL26" si="22">SUM(AK10:AK24)/$F$7</f>
        <v>17.716894977168952</v>
      </c>
      <c r="AL26" s="19">
        <f t="shared" si="22"/>
        <v>18.62557077625571</v>
      </c>
      <c r="AM26" s="19">
        <f t="shared" ref="AM26:AR26" si="23">SUM(AM10:AM24)/$F$7</f>
        <v>23.557077625570781</v>
      </c>
      <c r="AN26" s="19">
        <f t="shared" si="23"/>
        <v>19.579908675799089</v>
      </c>
      <c r="AO26" s="19">
        <f t="shared" si="23"/>
        <v>17.214611872146122</v>
      </c>
      <c r="AP26" s="19">
        <f t="shared" si="23"/>
        <v>21.082191780821915</v>
      </c>
      <c r="AQ26" s="19">
        <f t="shared" si="23"/>
        <v>17.844748858447492</v>
      </c>
      <c r="AR26" s="19">
        <f t="shared" si="23"/>
        <v>18.831050228310506</v>
      </c>
      <c r="AS26" s="19"/>
      <c r="AT26" s="19">
        <f t="shared" ref="AT26" si="24">SUM(AT10:AT24)/$F$7</f>
        <v>9.3429223744292251</v>
      </c>
      <c r="AU26" s="19">
        <f t="shared" ref="AU26:AV26" si="25">SUM(AU10:AU24)/$F$7</f>
        <v>9.0447488584474893</v>
      </c>
      <c r="AV26" s="19">
        <f t="shared" si="25"/>
        <v>10.149315068493152</v>
      </c>
      <c r="AW26" s="19">
        <f t="shared" ref="AW26:BB26" si="26">SUM(AW10:AW24)/$F$7</f>
        <v>9.4958904109589053</v>
      </c>
      <c r="AX26" s="19">
        <f t="shared" si="26"/>
        <v>8.9369863013698634</v>
      </c>
      <c r="AY26" s="19">
        <f t="shared" si="26"/>
        <v>8.2136986301369888</v>
      </c>
      <c r="AZ26" s="19">
        <f t="shared" si="26"/>
        <v>9.3287671232876725</v>
      </c>
      <c r="BA26" s="19">
        <f t="shared" si="26"/>
        <v>10.801369863013701</v>
      </c>
      <c r="BB26" s="19">
        <f t="shared" si="26"/>
        <v>12.675799086757992</v>
      </c>
    </row>
    <row r="27" spans="1:54" x14ac:dyDescent="0.2">
      <c r="C27" s="10"/>
      <c r="D27" s="10"/>
      <c r="E27" s="10"/>
      <c r="F27" s="10"/>
      <c r="G27" s="10"/>
      <c r="H27" s="10"/>
      <c r="I27" s="10"/>
      <c r="J27" s="10"/>
      <c r="K27" s="10"/>
      <c r="L27" s="10"/>
      <c r="AB27" s="16"/>
      <c r="AH27" s="20" t="s">
        <v>196</v>
      </c>
      <c r="AJ27" s="19">
        <f t="shared" ref="AJ27:AK27" si="27">AJ26/$AR26*100</f>
        <v>96.362754607177493</v>
      </c>
      <c r="AK27" s="19">
        <f t="shared" si="27"/>
        <v>94.083414161008733</v>
      </c>
      <c r="AL27" s="19">
        <f t="shared" ref="AL27:AQ27" si="28">AL26/$AR26*100</f>
        <v>98.908826382153251</v>
      </c>
      <c r="AM27" s="19">
        <f t="shared" si="28"/>
        <v>125.09699321047528</v>
      </c>
      <c r="AN27" s="19">
        <f t="shared" si="28"/>
        <v>103.97672162948592</v>
      </c>
      <c r="AO27" s="19">
        <f t="shared" si="28"/>
        <v>91.416100872938898</v>
      </c>
      <c r="AP27" s="19">
        <f t="shared" si="28"/>
        <v>111.9544131910766</v>
      </c>
      <c r="AQ27" s="19">
        <f t="shared" si="28"/>
        <v>94.762366634335592</v>
      </c>
      <c r="AR27">
        <v>100</v>
      </c>
      <c r="AT27" s="19">
        <f t="shared" ref="AT27:AU27" si="29">AT26/$BB26*100</f>
        <v>73.706772334293944</v>
      </c>
      <c r="AU27" s="19">
        <f t="shared" si="29"/>
        <v>71.354466858789621</v>
      </c>
      <c r="AV27" s="19">
        <f t="shared" ref="AV27:BA27" si="30">AV26/$BB26*100</f>
        <v>80.068443804034587</v>
      </c>
      <c r="AW27" s="19">
        <f t="shared" si="30"/>
        <v>74.913544668587889</v>
      </c>
      <c r="AX27" s="19">
        <f t="shared" si="30"/>
        <v>70.50432276657061</v>
      </c>
      <c r="AY27" s="19">
        <f t="shared" si="30"/>
        <v>64.798270893371765</v>
      </c>
      <c r="AZ27" s="19">
        <f t="shared" si="30"/>
        <v>73.595100864553316</v>
      </c>
      <c r="BA27" s="19">
        <f t="shared" si="30"/>
        <v>85.212536023054767</v>
      </c>
      <c r="BB27">
        <v>100</v>
      </c>
    </row>
    <row r="28" spans="1:54" x14ac:dyDescent="0.2">
      <c r="C28" s="10"/>
      <c r="D28" s="10"/>
      <c r="E28" s="10"/>
      <c r="F28" s="10"/>
      <c r="G28" s="10"/>
      <c r="H28" s="10"/>
      <c r="I28" s="10"/>
      <c r="J28" s="10"/>
      <c r="K28" s="10"/>
      <c r="L28" s="10"/>
    </row>
    <row r="29" spans="1:54" x14ac:dyDescent="0.2">
      <c r="C29" s="10"/>
      <c r="D29" s="10"/>
      <c r="E29" s="10"/>
      <c r="F29" s="10"/>
      <c r="G29" s="10"/>
      <c r="H29" s="10"/>
      <c r="I29" s="10"/>
      <c r="J29" s="10"/>
      <c r="K29" s="10"/>
      <c r="L29" s="10"/>
    </row>
    <row r="30" spans="1:54" x14ac:dyDescent="0.2">
      <c r="C30" s="10"/>
      <c r="D30" s="10"/>
      <c r="E30" s="10"/>
      <c r="F30" s="10"/>
      <c r="G30" s="10"/>
      <c r="H30" s="10"/>
      <c r="I30" s="10"/>
      <c r="J30" s="10"/>
      <c r="K30" s="10"/>
      <c r="L30" s="10"/>
      <c r="AK30" s="7"/>
    </row>
    <row r="31" spans="1:54" x14ac:dyDescent="0.2">
      <c r="C31" s="10"/>
      <c r="D31" s="10"/>
      <c r="E31" s="10"/>
      <c r="F31" s="10"/>
      <c r="G31" s="10"/>
      <c r="H31" s="10"/>
      <c r="I31" s="10"/>
      <c r="J31" s="10"/>
      <c r="K31" s="10"/>
      <c r="L31" s="10"/>
      <c r="AJ31" s="7" t="s">
        <v>328</v>
      </c>
      <c r="AK31" s="7" t="s">
        <v>7</v>
      </c>
      <c r="AL31" s="7" t="s">
        <v>495</v>
      </c>
    </row>
    <row r="32" spans="1:54" x14ac:dyDescent="0.2">
      <c r="C32" s="10"/>
      <c r="D32" s="10"/>
      <c r="E32" s="10"/>
      <c r="F32" s="10"/>
      <c r="G32" s="10"/>
      <c r="H32" s="10"/>
      <c r="I32" s="10"/>
      <c r="J32" s="10"/>
      <c r="K32" s="10"/>
      <c r="L32" s="10"/>
      <c r="AA32" s="20" t="s">
        <v>496</v>
      </c>
      <c r="AJ32" s="16">
        <v>2012</v>
      </c>
      <c r="AK32" s="16">
        <v>19</v>
      </c>
      <c r="AL32" s="16">
        <v>13</v>
      </c>
    </row>
    <row r="33" spans="3:48" x14ac:dyDescent="0.2">
      <c r="C33" s="10"/>
      <c r="D33" s="10"/>
      <c r="E33" s="10"/>
      <c r="F33" s="10"/>
      <c r="G33" s="10"/>
      <c r="H33" s="10"/>
      <c r="I33" s="10"/>
      <c r="J33" s="10"/>
      <c r="K33" s="10"/>
      <c r="L33" s="10"/>
      <c r="AA33" s="20" t="s">
        <v>497</v>
      </c>
      <c r="AJ33" s="16">
        <v>2013</v>
      </c>
      <c r="AK33" s="16"/>
      <c r="AL33" s="16"/>
    </row>
    <row r="34" spans="3:48" x14ac:dyDescent="0.2">
      <c r="C34" s="10"/>
      <c r="D34" s="10"/>
      <c r="E34" s="10"/>
      <c r="F34" s="10"/>
      <c r="G34" s="10"/>
      <c r="H34" s="10"/>
      <c r="I34" s="10"/>
      <c r="J34" s="10"/>
      <c r="K34" s="10"/>
      <c r="L34" s="10"/>
      <c r="AA34" s="20" t="s">
        <v>498</v>
      </c>
      <c r="AJ34" s="16">
        <v>2014</v>
      </c>
      <c r="AK34" s="16"/>
      <c r="AL34" s="16"/>
      <c r="AU34" s="31"/>
      <c r="AV34" s="31"/>
    </row>
    <row r="35" spans="3:48" x14ac:dyDescent="0.2">
      <c r="C35" s="10"/>
      <c r="D35" s="10"/>
      <c r="E35" s="10"/>
      <c r="F35" s="10"/>
      <c r="G35" s="10"/>
      <c r="H35" s="10"/>
      <c r="I35" s="10"/>
      <c r="J35" s="10"/>
      <c r="K35" s="10"/>
      <c r="L35" s="10"/>
      <c r="AJ35" s="16">
        <v>2015</v>
      </c>
      <c r="AK35" s="16">
        <v>18</v>
      </c>
      <c r="AL35" s="31">
        <v>11</v>
      </c>
      <c r="AU35" s="16"/>
      <c r="AV35" s="16"/>
    </row>
    <row r="36" spans="3:48" x14ac:dyDescent="0.2">
      <c r="C36" s="10"/>
      <c r="D36" s="10"/>
      <c r="E36" s="10"/>
      <c r="F36" s="10"/>
      <c r="G36" s="10"/>
      <c r="H36" s="10"/>
      <c r="I36" s="10"/>
      <c r="J36" s="10"/>
      <c r="K36" s="10"/>
      <c r="L36" s="10"/>
      <c r="AA36" s="20" t="s">
        <v>499</v>
      </c>
      <c r="AJ36" s="16">
        <v>2016</v>
      </c>
      <c r="AK36" s="16"/>
      <c r="AL36" s="16"/>
      <c r="AU36" s="16"/>
      <c r="AV36" s="16"/>
    </row>
    <row r="37" spans="3:48" x14ac:dyDescent="0.2">
      <c r="C37" s="10"/>
      <c r="D37" s="10"/>
      <c r="E37" s="10"/>
      <c r="F37" s="10"/>
      <c r="G37" s="10"/>
      <c r="H37" s="10"/>
      <c r="I37" s="10"/>
      <c r="J37" s="10"/>
      <c r="K37" s="10"/>
      <c r="L37" s="10"/>
      <c r="AA37" s="20" t="s">
        <v>501</v>
      </c>
      <c r="AJ37" s="16">
        <v>2017</v>
      </c>
      <c r="AK37" s="16">
        <v>21</v>
      </c>
      <c r="AL37" s="31">
        <v>9</v>
      </c>
      <c r="AU37" s="31"/>
      <c r="AV37" s="31"/>
    </row>
    <row r="38" spans="3:48" x14ac:dyDescent="0.2">
      <c r="C38" s="10"/>
      <c r="D38" s="10"/>
      <c r="E38" s="10"/>
      <c r="F38" s="10"/>
      <c r="G38" s="10"/>
      <c r="H38" s="10"/>
      <c r="I38" s="10"/>
      <c r="J38" s="10"/>
      <c r="K38" s="10"/>
      <c r="L38" s="10"/>
      <c r="AA38" s="20"/>
      <c r="AJ38" s="16">
        <v>2018</v>
      </c>
      <c r="AK38" s="16">
        <v>17</v>
      </c>
      <c r="AL38" s="31">
        <v>8</v>
      </c>
      <c r="AU38" s="16"/>
      <c r="AV38" s="16"/>
    </row>
    <row r="39" spans="3:48" x14ac:dyDescent="0.2">
      <c r="C39" s="10"/>
      <c r="D39" s="10"/>
      <c r="E39" s="10"/>
      <c r="F39" s="10"/>
      <c r="G39" s="10"/>
      <c r="H39" s="10"/>
      <c r="I39" s="10"/>
      <c r="J39" s="10"/>
      <c r="K39" s="10"/>
      <c r="L39" s="10"/>
      <c r="AA39" s="20" t="s">
        <v>503</v>
      </c>
      <c r="AJ39" s="16">
        <v>2019</v>
      </c>
      <c r="AK39" s="16">
        <v>20</v>
      </c>
      <c r="AL39" s="31">
        <v>9</v>
      </c>
      <c r="AU39" s="31"/>
      <c r="AV39" s="31"/>
    </row>
    <row r="40" spans="3:48" x14ac:dyDescent="0.2">
      <c r="C40" s="10"/>
      <c r="D40" s="10"/>
      <c r="E40" s="10"/>
      <c r="F40" s="10"/>
      <c r="G40" s="10"/>
      <c r="H40" s="10"/>
      <c r="I40" s="10"/>
      <c r="J40" s="10"/>
      <c r="K40" s="10"/>
      <c r="L40" s="10"/>
      <c r="AJ40" s="16">
        <v>2020</v>
      </c>
      <c r="AK40" s="16">
        <v>24</v>
      </c>
      <c r="AL40" s="31">
        <v>9</v>
      </c>
      <c r="AU40" s="31"/>
      <c r="AV40" s="31"/>
    </row>
    <row r="41" spans="3:48" x14ac:dyDescent="0.2">
      <c r="C41" s="10"/>
      <c r="D41" s="10"/>
      <c r="E41" s="10"/>
      <c r="F41" s="10"/>
      <c r="G41" s="10"/>
      <c r="H41" s="10"/>
      <c r="I41" s="10"/>
      <c r="J41" s="10"/>
      <c r="K41" s="10"/>
      <c r="L41" s="10"/>
      <c r="AA41" s="20" t="s">
        <v>504</v>
      </c>
      <c r="AJ41" s="16">
        <v>2021</v>
      </c>
      <c r="AK41" s="16">
        <v>19</v>
      </c>
      <c r="AL41" s="31">
        <v>10</v>
      </c>
      <c r="AU41" s="31"/>
      <c r="AV41" s="31"/>
    </row>
    <row r="42" spans="3:48" x14ac:dyDescent="0.2">
      <c r="C42" s="10"/>
      <c r="D42" s="10"/>
      <c r="E42" s="10"/>
      <c r="F42" s="10"/>
      <c r="G42" s="10"/>
      <c r="H42" s="10"/>
      <c r="I42" s="10"/>
      <c r="J42" s="10"/>
      <c r="K42" s="10"/>
      <c r="L42" s="10"/>
      <c r="AJ42" s="16">
        <v>2022</v>
      </c>
      <c r="AK42" s="16">
        <v>18</v>
      </c>
      <c r="AL42" s="31">
        <v>9</v>
      </c>
      <c r="AU42" s="31"/>
      <c r="AV42" s="31"/>
    </row>
    <row r="43" spans="3:48" x14ac:dyDescent="0.2">
      <c r="AA43" s="20" t="s">
        <v>500</v>
      </c>
      <c r="AJ43" s="16">
        <v>2023</v>
      </c>
      <c r="AK43" s="16">
        <v>18</v>
      </c>
      <c r="AL43" s="31">
        <v>9</v>
      </c>
      <c r="AU43" s="31"/>
      <c r="AV43" s="31"/>
    </row>
    <row r="44" spans="3:48" x14ac:dyDescent="0.2">
      <c r="AA44" s="20" t="s">
        <v>502</v>
      </c>
      <c r="AU44" s="31"/>
      <c r="AV44" s="31"/>
    </row>
    <row r="45" spans="3:48" x14ac:dyDescent="0.2">
      <c r="AL45" s="31"/>
      <c r="AU45" s="31"/>
      <c r="AV45" s="31"/>
    </row>
    <row r="58" spans="1:14" ht="25.5" x14ac:dyDescent="0.2">
      <c r="B58" s="2" t="s">
        <v>88</v>
      </c>
      <c r="C58" s="2" t="s">
        <v>89</v>
      </c>
      <c r="J58" s="4" t="s">
        <v>37</v>
      </c>
    </row>
    <row r="59" spans="1:14" ht="25.5" x14ac:dyDescent="0.2">
      <c r="A59" s="4" t="s">
        <v>74</v>
      </c>
      <c r="H59" s="2" t="s">
        <v>38</v>
      </c>
      <c r="I59" s="2" t="s">
        <v>39</v>
      </c>
      <c r="J59" s="2" t="s">
        <v>47</v>
      </c>
      <c r="K59" s="2" t="s">
        <v>40</v>
      </c>
      <c r="L59" s="2" t="s">
        <v>41</v>
      </c>
      <c r="N59" s="2" t="s">
        <v>51</v>
      </c>
    </row>
    <row r="60" spans="1:14" x14ac:dyDescent="0.2">
      <c r="A60" s="4"/>
      <c r="B60" s="15"/>
      <c r="C60" s="15"/>
      <c r="H60" s="2"/>
      <c r="I60" s="2"/>
      <c r="J60" s="2"/>
      <c r="K60" s="2"/>
      <c r="L60" s="2"/>
      <c r="N60" s="2"/>
    </row>
    <row r="61" spans="1:14" x14ac:dyDescent="0.2">
      <c r="A61" s="4" t="s">
        <v>36</v>
      </c>
      <c r="B61" s="15">
        <f>SUM(B64:B71)</f>
        <v>1.3</v>
      </c>
      <c r="C61" s="15">
        <f>SUM(C64:C71)</f>
        <v>1.7</v>
      </c>
      <c r="H61" s="2">
        <f>SUM(H64:H71)</f>
        <v>0</v>
      </c>
      <c r="I61" s="2">
        <f>SUM(I64:I71)</f>
        <v>0.2</v>
      </c>
      <c r="J61" s="2">
        <f>SUM(J64:J71)</f>
        <v>0.4</v>
      </c>
      <c r="K61" s="2">
        <f>SUM(K64:K71)</f>
        <v>0.30000000000000004</v>
      </c>
      <c r="L61" s="2">
        <f>SUM(L64:L71)</f>
        <v>0.1</v>
      </c>
      <c r="N61" s="2">
        <f>SUM(N64:N71)</f>
        <v>1.7</v>
      </c>
    </row>
    <row r="62" spans="1:14" x14ac:dyDescent="0.2">
      <c r="A62" s="4" t="s">
        <v>90</v>
      </c>
      <c r="B62" s="15"/>
      <c r="C62" s="15"/>
      <c r="H62" s="12">
        <f>H61/$B$61</f>
        <v>0</v>
      </c>
      <c r="I62" s="12">
        <f>I61/$B$61</f>
        <v>0.15384615384615385</v>
      </c>
      <c r="J62" s="12">
        <f>J61/$B$61</f>
        <v>0.30769230769230771</v>
      </c>
      <c r="K62" s="12">
        <f>K61/$B$61</f>
        <v>0.23076923076923078</v>
      </c>
      <c r="L62" s="12">
        <f>L61/$B$61</f>
        <v>7.6923076923076927E-2</v>
      </c>
      <c r="N62" s="2"/>
    </row>
    <row r="63" spans="1:14" x14ac:dyDescent="0.2">
      <c r="A63" s="2"/>
      <c r="B63" s="15"/>
      <c r="C63" s="16"/>
    </row>
    <row r="64" spans="1:14" x14ac:dyDescent="0.2">
      <c r="A64" t="s">
        <v>79</v>
      </c>
      <c r="B64" s="15"/>
      <c r="C64" s="16">
        <v>0.6</v>
      </c>
      <c r="D64" s="20" t="s">
        <v>488</v>
      </c>
      <c r="H64" s="16"/>
      <c r="I64" s="16"/>
      <c r="J64" s="16"/>
      <c r="K64" s="16"/>
      <c r="L64" s="16"/>
      <c r="N64" s="10">
        <f t="shared" ref="N64:N71" si="31">C64</f>
        <v>0.6</v>
      </c>
    </row>
    <row r="65" spans="1:14" x14ac:dyDescent="0.2">
      <c r="A65" t="s">
        <v>83</v>
      </c>
      <c r="B65" s="15">
        <v>0.2</v>
      </c>
      <c r="C65" s="16"/>
      <c r="D65" s="20" t="s">
        <v>489</v>
      </c>
      <c r="H65" s="16"/>
      <c r="I65" s="16"/>
      <c r="J65" s="16"/>
      <c r="K65" s="16"/>
      <c r="L65" s="16"/>
      <c r="N65" s="10">
        <f t="shared" si="31"/>
        <v>0</v>
      </c>
    </row>
    <row r="66" spans="1:14" x14ac:dyDescent="0.2">
      <c r="A66" t="s">
        <v>77</v>
      </c>
      <c r="B66" s="15">
        <v>0.3</v>
      </c>
      <c r="C66" s="16"/>
      <c r="D66" s="20" t="s">
        <v>436</v>
      </c>
      <c r="H66" s="15">
        <f>Jericho!O14</f>
        <v>0</v>
      </c>
      <c r="I66" s="15">
        <v>0.1</v>
      </c>
      <c r="J66" s="15">
        <v>0.2</v>
      </c>
      <c r="K66" s="15">
        <v>0.1</v>
      </c>
      <c r="L66" s="15">
        <f>Jericho!S14</f>
        <v>0</v>
      </c>
      <c r="N66" s="10">
        <f t="shared" si="31"/>
        <v>0</v>
      </c>
    </row>
    <row r="67" spans="1:14" x14ac:dyDescent="0.2">
      <c r="A67" t="s">
        <v>75</v>
      </c>
      <c r="B67" s="15">
        <v>0.3</v>
      </c>
      <c r="C67" s="16"/>
      <c r="D67" s="20" t="s">
        <v>490</v>
      </c>
      <c r="H67" s="15"/>
      <c r="I67" s="16"/>
      <c r="J67" s="16"/>
      <c r="K67" s="16"/>
      <c r="L67" s="16"/>
      <c r="N67" s="10">
        <f t="shared" si="31"/>
        <v>0</v>
      </c>
    </row>
    <row r="68" spans="1:14" x14ac:dyDescent="0.2">
      <c r="A68" t="s">
        <v>76</v>
      </c>
      <c r="B68" s="15">
        <v>0.1</v>
      </c>
      <c r="C68" s="16">
        <v>0.3</v>
      </c>
      <c r="D68" t="s">
        <v>86</v>
      </c>
      <c r="H68" s="16"/>
      <c r="I68" s="16">
        <v>0.1</v>
      </c>
      <c r="J68" s="16"/>
      <c r="K68" s="16"/>
      <c r="L68" s="16"/>
      <c r="N68" s="10">
        <f t="shared" si="31"/>
        <v>0.3</v>
      </c>
    </row>
    <row r="69" spans="1:14" x14ac:dyDescent="0.2">
      <c r="A69" t="s">
        <v>85</v>
      </c>
      <c r="B69" s="15"/>
      <c r="C69" s="16"/>
      <c r="D69" s="20" t="s">
        <v>488</v>
      </c>
      <c r="H69" s="16"/>
      <c r="I69" s="16"/>
      <c r="J69" s="16"/>
      <c r="K69" s="16"/>
      <c r="L69" s="16"/>
      <c r="N69" s="10">
        <f t="shared" si="31"/>
        <v>0</v>
      </c>
    </row>
    <row r="70" spans="1:14" x14ac:dyDescent="0.2">
      <c r="A70" t="s">
        <v>46</v>
      </c>
      <c r="B70" s="15"/>
      <c r="C70" s="16">
        <v>0.5</v>
      </c>
      <c r="D70" s="20" t="s">
        <v>488</v>
      </c>
      <c r="H70" s="16"/>
      <c r="I70" s="16"/>
      <c r="J70" s="16"/>
      <c r="K70" s="16"/>
      <c r="L70" s="16"/>
      <c r="N70" s="10">
        <f t="shared" si="31"/>
        <v>0.5</v>
      </c>
    </row>
    <row r="71" spans="1:14" x14ac:dyDescent="0.2">
      <c r="A71" t="s">
        <v>78</v>
      </c>
      <c r="B71" s="15">
        <v>0.4</v>
      </c>
      <c r="C71" s="16">
        <v>0.3</v>
      </c>
      <c r="D71" t="s">
        <v>173</v>
      </c>
      <c r="H71" s="16">
        <f>'Valley Vista'!N34</f>
        <v>0</v>
      </c>
      <c r="I71" s="16">
        <f>'Valley Vista'!O34</f>
        <v>0</v>
      </c>
      <c r="J71" s="16">
        <f>'Valley Vista'!P34</f>
        <v>0.2</v>
      </c>
      <c r="K71" s="16">
        <f>'Valley Vista'!Q34</f>
        <v>0.2</v>
      </c>
      <c r="L71" s="16">
        <f>'Valley Vista'!R34</f>
        <v>0.1</v>
      </c>
      <c r="N71" s="10">
        <f t="shared" si="31"/>
        <v>0.3</v>
      </c>
    </row>
    <row r="72" spans="1:14" x14ac:dyDescent="0.2">
      <c r="B72" s="15"/>
      <c r="C72" s="16"/>
      <c r="H72" s="16"/>
      <c r="I72" s="16"/>
      <c r="J72" s="16"/>
      <c r="K72" s="16"/>
      <c r="L72" s="16"/>
      <c r="N72" s="10"/>
    </row>
    <row r="73" spans="1:14" x14ac:dyDescent="0.2">
      <c r="B73" s="15"/>
      <c r="C73" s="16"/>
      <c r="H73" s="16"/>
      <c r="I73" s="16"/>
      <c r="J73" s="16"/>
      <c r="K73" s="16"/>
      <c r="L73" s="16"/>
    </row>
    <row r="74" spans="1:14" x14ac:dyDescent="0.2">
      <c r="A74" s="4" t="s">
        <v>80</v>
      </c>
      <c r="B74" s="15"/>
      <c r="C74" s="16"/>
      <c r="H74" s="16"/>
      <c r="I74" s="16"/>
      <c r="J74" s="16"/>
      <c r="K74" s="16"/>
      <c r="L74" s="16"/>
    </row>
    <row r="75" spans="1:14" x14ac:dyDescent="0.2">
      <c r="A75" s="4"/>
      <c r="B75" s="15"/>
      <c r="C75" s="16"/>
      <c r="H75" s="16"/>
      <c r="I75" s="16"/>
      <c r="J75" s="16"/>
      <c r="K75" s="16"/>
      <c r="L75" s="16"/>
    </row>
    <row r="76" spans="1:14" x14ac:dyDescent="0.2">
      <c r="A76" s="4" t="s">
        <v>36</v>
      </c>
      <c r="B76" s="15">
        <f>SUM(B79:B82)</f>
        <v>0.9</v>
      </c>
      <c r="C76" s="15">
        <f>SUM(C79:C82)</f>
        <v>0.2</v>
      </c>
      <c r="H76" s="11">
        <f>SUM(H79:H82)</f>
        <v>0.2</v>
      </c>
      <c r="I76" s="11">
        <f>SUM(I79:I82)</f>
        <v>0.30000000000000004</v>
      </c>
      <c r="J76" s="11">
        <f>SUM(J79:J82)</f>
        <v>0.2</v>
      </c>
      <c r="K76" s="11">
        <f>SUM(K79:K82)</f>
        <v>0</v>
      </c>
      <c r="L76" s="11">
        <f>SUM(L79:L82)</f>
        <v>0.1</v>
      </c>
      <c r="N76" s="10">
        <f>SUM(N79:N82)</f>
        <v>0</v>
      </c>
    </row>
    <row r="77" spans="1:14" x14ac:dyDescent="0.2">
      <c r="A77" s="4" t="s">
        <v>90</v>
      </c>
      <c r="B77" s="15"/>
      <c r="C77" s="16"/>
      <c r="H77" s="16"/>
      <c r="I77" s="16"/>
      <c r="J77" s="16"/>
      <c r="K77" s="16"/>
      <c r="L77" s="16"/>
    </row>
    <row r="78" spans="1:14" x14ac:dyDescent="0.2">
      <c r="A78" s="4"/>
      <c r="B78" s="15"/>
      <c r="C78" s="16"/>
      <c r="H78" s="16"/>
      <c r="I78" s="16"/>
      <c r="J78" s="16"/>
      <c r="K78" s="16"/>
      <c r="L78" s="16"/>
      <c r="N78" s="10">
        <f>C78</f>
        <v>0</v>
      </c>
    </row>
    <row r="79" spans="1:14" x14ac:dyDescent="0.2">
      <c r="A79" t="s">
        <v>81</v>
      </c>
      <c r="B79" s="51">
        <f t="shared" ref="B79" si="32">SUM(C79:E79)</f>
        <v>0.4</v>
      </c>
      <c r="C79" s="16">
        <f>'Bickford Hill'!K14</f>
        <v>0</v>
      </c>
      <c r="D79" s="16">
        <f>'Bickford Hill'!L14</f>
        <v>0.4</v>
      </c>
      <c r="E79" s="16">
        <f>'Bickford Hill'!M14</f>
        <v>0</v>
      </c>
      <c r="H79" s="16">
        <f>'Bickford Hill'!O14</f>
        <v>0.2</v>
      </c>
      <c r="I79" s="16">
        <f>'Bickford Hill'!P14</f>
        <v>0.2</v>
      </c>
      <c r="J79" s="16">
        <f>'Bickford Hill'!Q14</f>
        <v>0</v>
      </c>
      <c r="K79" s="16">
        <f>'Bickford Hill'!R14</f>
        <v>0</v>
      </c>
      <c r="L79" s="16">
        <f>'Bickford Hill'!S14</f>
        <v>0</v>
      </c>
      <c r="N79" s="10">
        <f>C79</f>
        <v>0</v>
      </c>
    </row>
    <row r="80" spans="1:14" x14ac:dyDescent="0.2">
      <c r="A80" t="s">
        <v>82</v>
      </c>
      <c r="B80" s="15"/>
      <c r="C80" s="16"/>
      <c r="D80" s="20" t="s">
        <v>491</v>
      </c>
      <c r="H80" s="16"/>
      <c r="I80" s="16"/>
      <c r="J80" s="16"/>
      <c r="K80" s="16"/>
      <c r="L80" s="16"/>
      <c r="N80" s="10">
        <f>C80</f>
        <v>0</v>
      </c>
    </row>
    <row r="81" spans="1:14" x14ac:dyDescent="0.2">
      <c r="A81" t="s">
        <v>84</v>
      </c>
      <c r="B81" s="15">
        <v>0.1</v>
      </c>
      <c r="C81" s="16"/>
      <c r="D81" s="20" t="s">
        <v>492</v>
      </c>
      <c r="H81" s="16"/>
      <c r="I81" s="16"/>
      <c r="J81" s="16"/>
      <c r="K81" s="16"/>
      <c r="L81" s="16"/>
      <c r="N81" s="10">
        <f>C81</f>
        <v>0</v>
      </c>
    </row>
    <row r="82" spans="1:14" x14ac:dyDescent="0.2">
      <c r="A82" s="20" t="s">
        <v>336</v>
      </c>
      <c r="B82" s="16">
        <v>0.4</v>
      </c>
      <c r="C82" s="16">
        <f>'Pecketts Crossing'!J16</f>
        <v>0.2</v>
      </c>
      <c r="D82" s="16">
        <f>'Pecketts Crossing'!K16</f>
        <v>0</v>
      </c>
      <c r="E82" s="16">
        <f>'Pecketts Crossing'!L16</f>
        <v>0.2</v>
      </c>
      <c r="H82" s="16">
        <f>'Pecketts Crossing'!N16</f>
        <v>0</v>
      </c>
      <c r="I82" s="16">
        <f>'Pecketts Crossing'!O16</f>
        <v>0.1</v>
      </c>
      <c r="J82" s="16">
        <f>'Pecketts Crossing'!P16</f>
        <v>0.2</v>
      </c>
      <c r="K82" s="16">
        <f>'Pecketts Crossing'!Q16</f>
        <v>0</v>
      </c>
      <c r="L82" s="16">
        <f>'Pecketts Crossing'!R16</f>
        <v>0.1</v>
      </c>
      <c r="N82" s="10"/>
    </row>
    <row r="83" spans="1:14" x14ac:dyDescent="0.2">
      <c r="B83" s="16"/>
      <c r="C83" s="16"/>
      <c r="H83" s="16"/>
      <c r="I83" s="16"/>
      <c r="J83" s="16"/>
      <c r="K83" s="16"/>
      <c r="L83" s="16"/>
    </row>
    <row r="84" spans="1:14" x14ac:dyDescent="0.2">
      <c r="A84" s="4" t="s">
        <v>87</v>
      </c>
      <c r="B84" s="15">
        <f>B76+B61+B6</f>
        <v>24.1</v>
      </c>
      <c r="C84" s="15">
        <f>N84</f>
        <v>3.1</v>
      </c>
      <c r="H84" s="11">
        <f>H74+H61+H6</f>
        <v>8.8000000000000007</v>
      </c>
      <c r="I84" s="11">
        <f>I74+I61+I6</f>
        <v>5.4999999999999991</v>
      </c>
      <c r="J84" s="11">
        <f>J74+J61+J6</f>
        <v>5.1000000000000005</v>
      </c>
      <c r="K84" s="11">
        <f>K74+K61+K6</f>
        <v>2.9000000000000004</v>
      </c>
      <c r="L84" s="11">
        <f>L74+L61+L6</f>
        <v>0.5</v>
      </c>
      <c r="N84" s="10">
        <f>N74+N61+N6</f>
        <v>3.1</v>
      </c>
    </row>
    <row r="85" spans="1:14" x14ac:dyDescent="0.2">
      <c r="A85" s="4" t="s">
        <v>90</v>
      </c>
      <c r="H85" s="18">
        <f>H84/$B$84</f>
        <v>0.36514522821576767</v>
      </c>
      <c r="I85" s="18">
        <f>I84/$B$84</f>
        <v>0.22821576763485471</v>
      </c>
      <c r="J85" s="18">
        <f>J84/$B$84</f>
        <v>0.21161825726141079</v>
      </c>
      <c r="K85" s="18">
        <f>K84/$B$84</f>
        <v>0.12033195020746888</v>
      </c>
      <c r="L85" s="18">
        <f>L84/$B$84</f>
        <v>2.0746887966804978E-2</v>
      </c>
      <c r="N85" s="17"/>
    </row>
    <row r="92" spans="1:14" x14ac:dyDescent="0.2">
      <c r="A92" s="20"/>
      <c r="B92" s="21"/>
    </row>
    <row r="95" spans="1:14" ht="18" x14ac:dyDescent="0.25">
      <c r="A95" s="5"/>
      <c r="B95" s="24"/>
    </row>
    <row r="97" spans="1:14" x14ac:dyDescent="0.2">
      <c r="D97" s="7"/>
      <c r="J97" s="4"/>
    </row>
    <row r="98" spans="1:14" x14ac:dyDescent="0.2">
      <c r="A98" s="4"/>
      <c r="B98" s="2"/>
      <c r="C98" s="2"/>
      <c r="D98" s="2"/>
      <c r="E98" s="2"/>
      <c r="H98" s="2"/>
      <c r="I98" s="2"/>
      <c r="J98" s="2"/>
      <c r="K98" s="2"/>
      <c r="L98" s="2"/>
      <c r="N98" s="2"/>
    </row>
    <row r="99" spans="1:14" x14ac:dyDescent="0.2">
      <c r="C99" s="2"/>
      <c r="D99" s="2"/>
      <c r="E99" s="2"/>
      <c r="H99" s="2"/>
      <c r="I99" s="2"/>
      <c r="J99" s="2"/>
      <c r="K99" s="2"/>
      <c r="L99" s="2"/>
    </row>
    <row r="100" spans="1:14" x14ac:dyDescent="0.2">
      <c r="B100" s="11"/>
      <c r="C100" s="9"/>
      <c r="D100" s="9"/>
      <c r="E100" s="9"/>
      <c r="F100" s="10"/>
      <c r="G100" s="10"/>
      <c r="H100" s="9"/>
      <c r="I100" s="9"/>
      <c r="J100" s="9"/>
      <c r="K100" s="9"/>
      <c r="L100" s="9"/>
      <c r="N100" s="9"/>
    </row>
    <row r="101" spans="1:14" x14ac:dyDescent="0.2">
      <c r="C101" s="2"/>
      <c r="D101" s="2"/>
      <c r="E101" s="2"/>
      <c r="H101" s="2"/>
      <c r="I101" s="2"/>
      <c r="J101" s="2"/>
      <c r="K101" s="2"/>
      <c r="L101" s="2"/>
    </row>
    <row r="102" spans="1:14" x14ac:dyDescent="0.2">
      <c r="C102" s="12"/>
      <c r="D102" s="12"/>
      <c r="E102" s="12"/>
      <c r="H102" s="12"/>
      <c r="I102" s="12"/>
      <c r="J102" s="12"/>
      <c r="K102" s="12"/>
      <c r="L102" s="12"/>
    </row>
    <row r="103" spans="1:14" x14ac:dyDescent="0.2">
      <c r="C103" s="9"/>
      <c r="D103" s="9"/>
      <c r="E103" s="9"/>
      <c r="F103" s="15"/>
      <c r="G103" s="15"/>
      <c r="H103" s="9"/>
      <c r="I103" s="9"/>
      <c r="J103" s="9"/>
      <c r="K103" s="9"/>
      <c r="L103" s="9"/>
      <c r="M103" s="16"/>
      <c r="N103" s="16"/>
    </row>
    <row r="104" spans="1:14" x14ac:dyDescent="0.2">
      <c r="B104" s="11"/>
      <c r="C104" s="14"/>
      <c r="D104" s="14"/>
      <c r="E104" s="14"/>
      <c r="F104" s="10"/>
      <c r="G104" s="10"/>
      <c r="H104" s="14"/>
      <c r="I104" s="14"/>
      <c r="J104" s="14"/>
      <c r="K104" s="14"/>
      <c r="L104" s="14"/>
      <c r="M104" s="16"/>
      <c r="N104" s="14"/>
    </row>
    <row r="105" spans="1:14" x14ac:dyDescent="0.2">
      <c r="B105" s="11"/>
      <c r="C105" s="14"/>
      <c r="D105" s="14"/>
      <c r="E105" s="14"/>
      <c r="F105" s="10"/>
      <c r="G105" s="10"/>
      <c r="H105" s="14"/>
      <c r="I105" s="14"/>
      <c r="J105" s="14"/>
      <c r="K105" s="14"/>
      <c r="L105" s="14"/>
      <c r="M105" s="16"/>
      <c r="N105" s="14"/>
    </row>
    <row r="106" spans="1:14" x14ac:dyDescent="0.2">
      <c r="B106" s="11"/>
      <c r="C106" s="14"/>
      <c r="D106" s="14"/>
      <c r="E106" s="14"/>
      <c r="F106" s="10"/>
      <c r="G106" s="10"/>
      <c r="H106" s="14"/>
      <c r="I106" s="14"/>
      <c r="J106" s="14"/>
      <c r="K106" s="14"/>
      <c r="L106" s="14"/>
      <c r="M106" s="16"/>
      <c r="N106" s="14"/>
    </row>
    <row r="107" spans="1:14" x14ac:dyDescent="0.2">
      <c r="B107" s="11"/>
      <c r="C107" s="15"/>
      <c r="D107" s="15"/>
      <c r="E107" s="15"/>
      <c r="F107" s="10"/>
      <c r="G107" s="10"/>
      <c r="H107" s="15"/>
      <c r="I107" s="15"/>
      <c r="J107" s="15"/>
      <c r="K107" s="15"/>
      <c r="L107" s="15"/>
      <c r="M107" s="16"/>
      <c r="N107" s="15"/>
    </row>
    <row r="108" spans="1:14" x14ac:dyDescent="0.2">
      <c r="B108" s="11"/>
      <c r="C108" s="15"/>
      <c r="D108" s="15"/>
      <c r="E108" s="15"/>
      <c r="F108" s="10"/>
      <c r="G108" s="10"/>
      <c r="H108" s="15"/>
      <c r="I108" s="15"/>
      <c r="J108" s="15"/>
      <c r="K108" s="15"/>
      <c r="L108" s="15"/>
      <c r="M108" s="16"/>
      <c r="N108" s="15"/>
    </row>
    <row r="109" spans="1:14" x14ac:dyDescent="0.2">
      <c r="B109" s="11"/>
      <c r="C109" s="15"/>
      <c r="D109" s="15"/>
      <c r="E109" s="15"/>
      <c r="F109" s="10"/>
      <c r="G109" s="10"/>
      <c r="H109" s="15"/>
      <c r="I109" s="15"/>
      <c r="J109" s="15"/>
      <c r="K109" s="15"/>
      <c r="L109" s="15"/>
      <c r="M109" s="16"/>
      <c r="N109" s="15"/>
    </row>
    <row r="110" spans="1:14" x14ac:dyDescent="0.2">
      <c r="B110" s="11"/>
      <c r="C110" s="15"/>
      <c r="D110" s="15"/>
      <c r="E110" s="15"/>
      <c r="F110" s="10"/>
      <c r="G110" s="10"/>
      <c r="H110" s="15"/>
      <c r="I110" s="15"/>
      <c r="J110" s="15"/>
      <c r="K110" s="15"/>
      <c r="L110" s="15"/>
      <c r="M110" s="16"/>
      <c r="N110" s="15"/>
    </row>
    <row r="111" spans="1:14" x14ac:dyDescent="0.2">
      <c r="A111" s="20"/>
      <c r="B111" s="11"/>
      <c r="C111" s="15"/>
      <c r="D111" s="15"/>
      <c r="E111" s="15"/>
      <c r="F111" s="10"/>
      <c r="G111" s="10"/>
      <c r="H111" s="15"/>
      <c r="I111" s="15"/>
      <c r="J111" s="15"/>
      <c r="K111" s="15"/>
      <c r="L111" s="15"/>
      <c r="M111" s="15"/>
      <c r="N111" s="15"/>
    </row>
    <row r="112" spans="1:14" x14ac:dyDescent="0.2">
      <c r="B112" s="11"/>
      <c r="C112" s="15"/>
      <c r="D112" s="15"/>
      <c r="E112" s="15"/>
      <c r="F112" s="10"/>
      <c r="G112" s="10"/>
      <c r="H112" s="15"/>
      <c r="I112" s="15"/>
      <c r="J112" s="15"/>
      <c r="K112" s="15"/>
      <c r="L112" s="15"/>
      <c r="M112" s="16"/>
      <c r="N112" s="15"/>
    </row>
    <row r="113" spans="1:14" x14ac:dyDescent="0.2">
      <c r="A113" s="20"/>
      <c r="B113" s="11"/>
      <c r="C113" s="15"/>
      <c r="D113" s="15"/>
      <c r="E113" s="15"/>
      <c r="F113" s="10"/>
      <c r="G113" s="10"/>
      <c r="H113" s="15"/>
      <c r="I113" s="15"/>
      <c r="J113" s="15"/>
      <c r="K113" s="15"/>
      <c r="L113" s="15"/>
      <c r="M113" s="16"/>
      <c r="N113" s="15"/>
    </row>
    <row r="114" spans="1:14" x14ac:dyDescent="0.2">
      <c r="A114" s="20"/>
      <c r="B114" s="11"/>
      <c r="C114" s="15"/>
      <c r="D114" s="15"/>
      <c r="E114" s="15"/>
      <c r="F114" s="10"/>
      <c r="G114" s="10"/>
      <c r="H114" s="15"/>
      <c r="I114" s="15"/>
      <c r="J114" s="15"/>
      <c r="K114" s="15"/>
      <c r="L114" s="15"/>
      <c r="M114" s="16"/>
      <c r="N114" s="15"/>
    </row>
    <row r="115" spans="1:14" x14ac:dyDescent="0.2">
      <c r="B115" s="11"/>
      <c r="C115" s="15"/>
      <c r="D115" s="15"/>
      <c r="E115" s="15"/>
      <c r="F115" s="10"/>
      <c r="G115" s="10"/>
      <c r="H115" s="15"/>
      <c r="I115" s="15"/>
      <c r="J115" s="15"/>
      <c r="K115" s="15"/>
      <c r="L115" s="15"/>
      <c r="M115" s="16"/>
      <c r="N115" s="15"/>
    </row>
    <row r="116" spans="1:14" x14ac:dyDescent="0.2">
      <c r="B116" s="11"/>
      <c r="C116" s="15"/>
      <c r="D116" s="15"/>
      <c r="E116" s="15"/>
      <c r="F116" s="10"/>
      <c r="G116" s="10"/>
      <c r="H116" s="15"/>
      <c r="I116" s="15"/>
      <c r="J116" s="15"/>
      <c r="K116" s="15"/>
      <c r="L116" s="15"/>
      <c r="M116" s="16"/>
      <c r="N116" s="15"/>
    </row>
    <row r="117" spans="1:14" x14ac:dyDescent="0.2">
      <c r="B117" s="11"/>
      <c r="C117" s="15"/>
      <c r="D117" s="15"/>
      <c r="E117" s="15"/>
      <c r="F117" s="10"/>
      <c r="G117" s="10"/>
      <c r="H117" s="15"/>
      <c r="I117" s="15"/>
      <c r="J117" s="15"/>
      <c r="K117" s="15"/>
      <c r="L117" s="15"/>
      <c r="M117" s="16"/>
      <c r="N117" s="15"/>
    </row>
    <row r="118" spans="1:14" x14ac:dyDescent="0.2">
      <c r="B118" s="11"/>
      <c r="C118" s="15"/>
      <c r="D118" s="15"/>
      <c r="E118" s="15"/>
      <c r="F118" s="10"/>
      <c r="G118" s="10"/>
      <c r="H118" s="15"/>
      <c r="I118" s="15"/>
      <c r="J118" s="15"/>
      <c r="K118" s="15"/>
      <c r="L118" s="15"/>
      <c r="M118" s="16"/>
      <c r="N118" s="15"/>
    </row>
    <row r="119" spans="1:14" x14ac:dyDescent="0.2">
      <c r="B119" s="11"/>
      <c r="C119" s="15"/>
      <c r="D119" s="15"/>
      <c r="E119" s="15"/>
      <c r="F119" s="10"/>
      <c r="G119" s="10"/>
      <c r="H119" s="15"/>
      <c r="I119" s="15"/>
      <c r="J119" s="15"/>
      <c r="K119" s="15"/>
      <c r="L119" s="15"/>
      <c r="M119" s="16"/>
      <c r="N119" s="15"/>
    </row>
    <row r="120" spans="1:14" x14ac:dyDescent="0.2">
      <c r="A120" s="10"/>
      <c r="B120" s="16"/>
      <c r="C120" s="15"/>
      <c r="D120" s="15"/>
      <c r="E120" s="15"/>
      <c r="F120" s="15"/>
      <c r="G120" s="15"/>
      <c r="H120" s="15"/>
      <c r="I120" s="15"/>
      <c r="J120" s="15"/>
      <c r="K120" s="15"/>
      <c r="L120" s="15"/>
      <c r="M120" s="16"/>
      <c r="N120" s="15"/>
    </row>
    <row r="121" spans="1:14" x14ac:dyDescent="0.2">
      <c r="A121" s="4"/>
      <c r="B121" s="16"/>
      <c r="C121" s="15"/>
      <c r="D121" s="15"/>
      <c r="E121" s="15"/>
      <c r="F121" s="15"/>
      <c r="G121" s="15"/>
      <c r="H121" s="15"/>
      <c r="I121" s="15"/>
      <c r="J121" s="15"/>
      <c r="K121" s="15"/>
      <c r="L121" s="15"/>
      <c r="M121" s="16"/>
      <c r="N121" s="15"/>
    </row>
    <row r="122" spans="1:14" x14ac:dyDescent="0.2">
      <c r="C122" s="10"/>
      <c r="D122" s="10"/>
      <c r="E122" s="10"/>
      <c r="F122" s="10"/>
      <c r="G122" s="10"/>
      <c r="H122" s="10"/>
      <c r="I122" s="10"/>
      <c r="J122" s="10"/>
      <c r="K122" s="10"/>
      <c r="L122" s="10"/>
    </row>
    <row r="123" spans="1:14" x14ac:dyDescent="0.2">
      <c r="C123" s="10"/>
      <c r="D123" s="10"/>
      <c r="E123" s="10"/>
      <c r="F123" s="10"/>
      <c r="G123" s="10"/>
      <c r="H123" s="10"/>
      <c r="I123" s="10"/>
      <c r="J123" s="10"/>
      <c r="K123" s="10"/>
      <c r="L123" s="10"/>
    </row>
    <row r="124" spans="1:14" x14ac:dyDescent="0.2">
      <c r="C124" s="10"/>
      <c r="D124" s="10"/>
      <c r="E124" s="10"/>
      <c r="F124" s="10"/>
      <c r="G124" s="10"/>
      <c r="H124" s="10"/>
      <c r="I124" s="10"/>
      <c r="J124" s="10"/>
      <c r="K124" s="10"/>
      <c r="L124" s="10"/>
    </row>
    <row r="125" spans="1:14" x14ac:dyDescent="0.2">
      <c r="C125" s="10"/>
      <c r="D125" s="10"/>
      <c r="E125" s="10"/>
      <c r="F125" s="10"/>
      <c r="G125" s="10"/>
      <c r="H125" s="10"/>
      <c r="I125" s="10"/>
      <c r="J125" s="10"/>
      <c r="K125" s="10"/>
      <c r="L125" s="10"/>
    </row>
    <row r="126" spans="1:14" x14ac:dyDescent="0.2">
      <c r="C126" s="10"/>
      <c r="D126" s="10"/>
      <c r="E126" s="10"/>
      <c r="F126" s="10"/>
      <c r="G126" s="10"/>
      <c r="H126" s="10"/>
      <c r="I126" s="10"/>
      <c r="J126" s="10"/>
      <c r="K126" s="10"/>
      <c r="L126" s="10"/>
    </row>
    <row r="127" spans="1:14" x14ac:dyDescent="0.2">
      <c r="C127" s="10"/>
      <c r="D127" s="10"/>
      <c r="E127" s="10"/>
      <c r="F127" s="10"/>
      <c r="G127" s="10"/>
      <c r="H127" s="10"/>
      <c r="I127" s="10"/>
      <c r="J127" s="10"/>
      <c r="K127" s="10"/>
      <c r="L127" s="10"/>
    </row>
    <row r="128" spans="1:14" x14ac:dyDescent="0.2">
      <c r="C128" s="10"/>
      <c r="D128" s="10"/>
      <c r="E128" s="10"/>
      <c r="F128" s="10"/>
      <c r="G128" s="10"/>
      <c r="H128" s="10"/>
      <c r="I128" s="10"/>
      <c r="J128" s="10"/>
      <c r="K128" s="10"/>
      <c r="L128" s="10"/>
    </row>
    <row r="129" spans="1:14" x14ac:dyDescent="0.2">
      <c r="C129" s="10"/>
      <c r="D129" s="10"/>
      <c r="E129" s="10"/>
      <c r="F129" s="10"/>
      <c r="G129" s="10"/>
      <c r="H129" s="10"/>
      <c r="I129" s="10"/>
      <c r="J129" s="10"/>
      <c r="K129" s="10"/>
      <c r="L129" s="10"/>
    </row>
    <row r="130" spans="1:14" x14ac:dyDescent="0.2">
      <c r="C130" s="10"/>
      <c r="D130" s="10"/>
      <c r="E130" s="10"/>
      <c r="F130" s="10"/>
      <c r="G130" s="10"/>
      <c r="H130" s="10"/>
      <c r="I130" s="10"/>
      <c r="J130" s="10"/>
      <c r="K130" s="10"/>
      <c r="L130" s="10"/>
    </row>
    <row r="131" spans="1:14" x14ac:dyDescent="0.2">
      <c r="C131" s="10"/>
      <c r="D131" s="10"/>
      <c r="E131" s="10"/>
      <c r="F131" s="10"/>
      <c r="G131" s="10"/>
      <c r="H131" s="10"/>
      <c r="I131" s="10"/>
      <c r="J131" s="10"/>
      <c r="K131" s="10"/>
      <c r="L131" s="10"/>
    </row>
    <row r="132" spans="1:14" x14ac:dyDescent="0.2">
      <c r="C132" s="10"/>
      <c r="D132" s="10"/>
      <c r="E132" s="10"/>
      <c r="F132" s="10"/>
      <c r="G132" s="10"/>
      <c r="H132" s="10"/>
      <c r="I132" s="10"/>
      <c r="J132" s="10"/>
      <c r="K132" s="10"/>
      <c r="L132" s="10"/>
    </row>
    <row r="133" spans="1:14" x14ac:dyDescent="0.2">
      <c r="C133" s="10"/>
      <c r="D133" s="10"/>
      <c r="E133" s="10"/>
      <c r="F133" s="10"/>
      <c r="G133" s="10"/>
      <c r="H133" s="10"/>
      <c r="I133" s="10"/>
      <c r="J133" s="10"/>
      <c r="K133" s="10"/>
      <c r="L133" s="10"/>
    </row>
    <row r="134" spans="1:14" x14ac:dyDescent="0.2">
      <c r="C134" s="10"/>
      <c r="D134" s="10"/>
      <c r="E134" s="10"/>
      <c r="F134" s="10"/>
      <c r="G134" s="10"/>
      <c r="H134" s="10"/>
      <c r="I134" s="10"/>
      <c r="J134" s="10"/>
      <c r="K134" s="10"/>
      <c r="L134" s="10"/>
    </row>
    <row r="135" spans="1:14" x14ac:dyDescent="0.2">
      <c r="C135" s="10"/>
      <c r="D135" s="10"/>
      <c r="E135" s="10"/>
      <c r="F135" s="10"/>
      <c r="G135" s="10"/>
      <c r="H135" s="10"/>
      <c r="I135" s="10"/>
      <c r="J135" s="10"/>
      <c r="K135" s="10"/>
      <c r="L135" s="10"/>
    </row>
    <row r="136" spans="1:14" x14ac:dyDescent="0.2">
      <c r="C136" s="10"/>
      <c r="D136" s="10"/>
      <c r="E136" s="10"/>
      <c r="F136" s="10"/>
      <c r="G136" s="10"/>
      <c r="H136" s="10"/>
      <c r="I136" s="10"/>
      <c r="J136" s="10"/>
      <c r="K136" s="10"/>
      <c r="L136" s="10"/>
    </row>
    <row r="137" spans="1:14" x14ac:dyDescent="0.2">
      <c r="C137" s="10"/>
      <c r="D137" s="10"/>
      <c r="E137" s="10"/>
      <c r="F137" s="10"/>
      <c r="G137" s="10"/>
      <c r="H137" s="10"/>
      <c r="I137" s="10"/>
      <c r="J137" s="10"/>
      <c r="K137" s="10"/>
      <c r="L137" s="10"/>
    </row>
    <row r="142" spans="1:14" x14ac:dyDescent="0.2">
      <c r="B142" s="2"/>
      <c r="C142" s="2"/>
      <c r="J142" s="4"/>
    </row>
    <row r="143" spans="1:14" x14ac:dyDescent="0.2">
      <c r="A143" s="4"/>
      <c r="H143" s="2"/>
      <c r="I143" s="2"/>
      <c r="J143" s="2"/>
      <c r="K143" s="2"/>
      <c r="L143" s="2"/>
      <c r="N143" s="2"/>
    </row>
    <row r="144" spans="1:14" x14ac:dyDescent="0.2">
      <c r="A144" s="4"/>
      <c r="B144" s="15"/>
      <c r="C144" s="15"/>
      <c r="H144" s="2"/>
      <c r="I144" s="2"/>
      <c r="J144" s="2"/>
      <c r="K144" s="2"/>
      <c r="L144" s="2"/>
      <c r="N144" s="2"/>
    </row>
    <row r="145" spans="1:14" x14ac:dyDescent="0.2">
      <c r="A145" s="4"/>
      <c r="B145" s="15"/>
      <c r="C145" s="15"/>
      <c r="H145" s="2"/>
      <c r="I145" s="2"/>
      <c r="J145" s="2"/>
      <c r="K145" s="2"/>
      <c r="L145" s="2"/>
      <c r="N145" s="2"/>
    </row>
    <row r="146" spans="1:14" x14ac:dyDescent="0.2">
      <c r="A146" s="4"/>
      <c r="B146" s="15"/>
      <c r="C146" s="15"/>
      <c r="H146" s="12"/>
      <c r="I146" s="12"/>
      <c r="J146" s="12"/>
      <c r="K146" s="12"/>
      <c r="L146" s="12"/>
      <c r="N146" s="2"/>
    </row>
    <row r="147" spans="1:14" x14ac:dyDescent="0.2">
      <c r="A147" s="2"/>
      <c r="B147" s="15"/>
      <c r="C147" s="16"/>
    </row>
    <row r="148" spans="1:14" x14ac:dyDescent="0.2">
      <c r="B148" s="15"/>
      <c r="C148" s="16"/>
      <c r="H148" s="16"/>
      <c r="I148" s="16"/>
      <c r="J148" s="16"/>
      <c r="K148" s="16"/>
      <c r="L148" s="16"/>
      <c r="N148" s="10"/>
    </row>
    <row r="149" spans="1:14" x14ac:dyDescent="0.2">
      <c r="B149" s="15"/>
      <c r="C149" s="16"/>
      <c r="H149" s="16"/>
      <c r="I149" s="16"/>
      <c r="J149" s="16"/>
      <c r="K149" s="16"/>
      <c r="L149" s="16"/>
      <c r="N149" s="10"/>
    </row>
    <row r="150" spans="1:14" x14ac:dyDescent="0.2">
      <c r="B150" s="15"/>
      <c r="C150" s="16"/>
      <c r="H150" s="15"/>
      <c r="I150" s="16"/>
      <c r="J150" s="16"/>
      <c r="K150" s="16"/>
      <c r="L150" s="16"/>
      <c r="N150" s="10"/>
    </row>
    <row r="151" spans="1:14" x14ac:dyDescent="0.2">
      <c r="B151" s="15"/>
      <c r="C151" s="16"/>
      <c r="H151" s="15"/>
      <c r="I151" s="16"/>
      <c r="J151" s="16"/>
      <c r="K151" s="16"/>
      <c r="L151" s="16"/>
      <c r="N151" s="10"/>
    </row>
    <row r="152" spans="1:14" x14ac:dyDescent="0.2">
      <c r="B152" s="15"/>
      <c r="C152" s="16"/>
      <c r="H152" s="16"/>
      <c r="I152" s="16"/>
      <c r="J152" s="16"/>
      <c r="K152" s="16"/>
      <c r="L152" s="16"/>
      <c r="N152" s="10"/>
    </row>
    <row r="153" spans="1:14" x14ac:dyDescent="0.2">
      <c r="B153" s="15"/>
      <c r="C153" s="16"/>
      <c r="H153" s="16"/>
      <c r="I153" s="16"/>
      <c r="J153" s="16"/>
      <c r="K153" s="16"/>
      <c r="L153" s="16"/>
      <c r="N153" s="10"/>
    </row>
    <row r="154" spans="1:14" x14ac:dyDescent="0.2">
      <c r="B154" s="15"/>
      <c r="C154" s="16"/>
      <c r="H154" s="16"/>
      <c r="I154" s="16"/>
      <c r="J154" s="16"/>
      <c r="K154" s="16"/>
      <c r="L154" s="16"/>
      <c r="N154" s="10"/>
    </row>
    <row r="155" spans="1:14" x14ac:dyDescent="0.2">
      <c r="B155" s="15"/>
      <c r="C155" s="16"/>
      <c r="H155" s="16"/>
      <c r="I155" s="16"/>
      <c r="J155" s="16"/>
      <c r="K155" s="16"/>
      <c r="L155" s="16"/>
      <c r="N155" s="10"/>
    </row>
    <row r="156" spans="1:14" x14ac:dyDescent="0.2">
      <c r="B156" s="15"/>
      <c r="C156" s="16"/>
      <c r="H156" s="16"/>
      <c r="I156" s="16"/>
      <c r="J156" s="16"/>
      <c r="K156" s="16"/>
      <c r="L156" s="16"/>
      <c r="N156" s="10"/>
    </row>
    <row r="157" spans="1:14" x14ac:dyDescent="0.2">
      <c r="B157" s="15"/>
      <c r="C157" s="16"/>
      <c r="H157" s="16"/>
      <c r="I157" s="16"/>
      <c r="J157" s="16"/>
      <c r="K157" s="16"/>
      <c r="L157" s="16"/>
    </row>
    <row r="158" spans="1:14" x14ac:dyDescent="0.2">
      <c r="A158" s="4"/>
      <c r="B158" s="15"/>
      <c r="C158" s="16"/>
      <c r="H158" s="16"/>
      <c r="I158" s="16"/>
      <c r="J158" s="16"/>
      <c r="K158" s="16"/>
      <c r="L158" s="16"/>
    </row>
    <row r="159" spans="1:14" x14ac:dyDescent="0.2">
      <c r="A159" s="4"/>
      <c r="B159" s="15"/>
      <c r="C159" s="16"/>
      <c r="H159" s="16"/>
      <c r="I159" s="16"/>
      <c r="J159" s="16"/>
      <c r="K159" s="16"/>
      <c r="L159" s="16"/>
    </row>
    <row r="160" spans="1:14" x14ac:dyDescent="0.2">
      <c r="A160" s="4"/>
      <c r="B160" s="15"/>
      <c r="C160" s="15"/>
      <c r="H160" s="11"/>
      <c r="I160" s="11"/>
      <c r="J160" s="11"/>
      <c r="K160" s="11"/>
      <c r="L160" s="11"/>
      <c r="N160" s="10"/>
    </row>
    <row r="161" spans="1:14" x14ac:dyDescent="0.2">
      <c r="A161" s="4"/>
      <c r="B161" s="15"/>
      <c r="C161" s="16"/>
      <c r="H161" s="16"/>
      <c r="I161" s="16"/>
      <c r="J161" s="16"/>
      <c r="K161" s="16"/>
      <c r="L161" s="16"/>
    </row>
    <row r="162" spans="1:14" x14ac:dyDescent="0.2">
      <c r="A162" s="4"/>
      <c r="B162" s="15"/>
      <c r="C162" s="16"/>
      <c r="H162" s="16"/>
      <c r="I162" s="16"/>
      <c r="J162" s="16"/>
      <c r="K162" s="16"/>
      <c r="L162" s="16"/>
      <c r="N162" s="10"/>
    </row>
    <row r="163" spans="1:14" x14ac:dyDescent="0.2">
      <c r="B163" s="15"/>
      <c r="C163" s="16"/>
      <c r="H163" s="16"/>
      <c r="I163" s="16"/>
      <c r="J163" s="16"/>
      <c r="K163" s="16"/>
      <c r="L163" s="16"/>
      <c r="N163" s="10"/>
    </row>
    <row r="164" spans="1:14" x14ac:dyDescent="0.2">
      <c r="B164" s="15"/>
      <c r="C164" s="16"/>
      <c r="H164" s="16"/>
      <c r="I164" s="16"/>
      <c r="J164" s="16"/>
      <c r="K164" s="16"/>
      <c r="L164" s="16"/>
      <c r="N164" s="10"/>
    </row>
    <row r="165" spans="1:14" x14ac:dyDescent="0.2">
      <c r="B165" s="15"/>
      <c r="C165" s="16"/>
      <c r="H165" s="16"/>
      <c r="I165" s="16"/>
      <c r="J165" s="16"/>
      <c r="K165" s="16"/>
      <c r="L165" s="16"/>
      <c r="N165" s="10"/>
    </row>
    <row r="166" spans="1:14" x14ac:dyDescent="0.2">
      <c r="B166" s="16"/>
      <c r="C166" s="16"/>
      <c r="H166" s="16"/>
      <c r="I166" s="16"/>
      <c r="J166" s="16"/>
      <c r="K166" s="16"/>
      <c r="L166" s="16"/>
      <c r="N166" s="10"/>
    </row>
    <row r="167" spans="1:14" x14ac:dyDescent="0.2">
      <c r="B167" s="16"/>
      <c r="C167" s="16"/>
      <c r="H167" s="16"/>
      <c r="I167" s="16"/>
      <c r="J167" s="16"/>
      <c r="K167" s="16"/>
      <c r="L167" s="16"/>
    </row>
    <row r="168" spans="1:14" x14ac:dyDescent="0.2">
      <c r="A168" s="4"/>
      <c r="B168" s="15"/>
      <c r="C168" s="15"/>
      <c r="H168" s="11"/>
      <c r="I168" s="11"/>
      <c r="J168" s="11"/>
      <c r="K168" s="11"/>
      <c r="L168" s="11"/>
      <c r="N168" s="10"/>
    </row>
    <row r="169" spans="1:14" x14ac:dyDescent="0.2">
      <c r="A169" s="4"/>
      <c r="H169" s="18"/>
      <c r="I169" s="18"/>
      <c r="J169" s="18"/>
      <c r="K169" s="18"/>
      <c r="L169" s="18"/>
      <c r="N169" s="17"/>
    </row>
    <row r="175" spans="1:14" ht="18" x14ac:dyDescent="0.25">
      <c r="A175" s="5"/>
      <c r="B175" s="24"/>
    </row>
    <row r="177" spans="1:14" x14ac:dyDescent="0.2">
      <c r="D177" s="7"/>
      <c r="J177" s="4"/>
    </row>
    <row r="178" spans="1:14" x14ac:dyDescent="0.2">
      <c r="A178" s="4"/>
      <c r="B178" s="2"/>
      <c r="C178" s="2"/>
      <c r="D178" s="2"/>
      <c r="E178" s="2"/>
      <c r="H178" s="2"/>
      <c r="I178" s="2"/>
      <c r="J178" s="2"/>
      <c r="K178" s="2"/>
      <c r="L178" s="2"/>
      <c r="N178" s="2"/>
    </row>
    <row r="179" spans="1:14" x14ac:dyDescent="0.2">
      <c r="C179" s="2"/>
      <c r="D179" s="2"/>
      <c r="E179" s="2"/>
      <c r="H179" s="2"/>
      <c r="I179" s="2"/>
      <c r="J179" s="2"/>
      <c r="K179" s="2"/>
      <c r="L179" s="2"/>
    </row>
    <row r="180" spans="1:14" x14ac:dyDescent="0.2">
      <c r="B180" s="11"/>
      <c r="C180" s="9"/>
      <c r="D180" s="9"/>
      <c r="E180" s="9"/>
      <c r="F180" s="10"/>
      <c r="G180" s="10"/>
      <c r="H180" s="9"/>
      <c r="I180" s="9"/>
      <c r="J180" s="9"/>
      <c r="K180" s="9"/>
      <c r="L180" s="9"/>
      <c r="N180" s="9"/>
    </row>
    <row r="181" spans="1:14" x14ac:dyDescent="0.2">
      <c r="C181" s="2"/>
      <c r="D181" s="2"/>
      <c r="E181" s="2"/>
      <c r="H181" s="2"/>
      <c r="I181" s="2"/>
      <c r="J181" s="2"/>
      <c r="K181" s="2"/>
      <c r="L181" s="2"/>
    </row>
    <row r="182" spans="1:14" x14ac:dyDescent="0.2">
      <c r="C182" s="12"/>
      <c r="D182" s="12"/>
      <c r="E182" s="12"/>
      <c r="H182" s="12"/>
      <c r="I182" s="12"/>
      <c r="J182" s="12"/>
      <c r="K182" s="12"/>
      <c r="L182" s="12"/>
    </row>
    <row r="183" spans="1:14" x14ac:dyDescent="0.2">
      <c r="C183" s="9"/>
      <c r="D183" s="9"/>
      <c r="E183" s="9"/>
      <c r="F183" s="15"/>
      <c r="G183" s="15"/>
      <c r="H183" s="9"/>
      <c r="I183" s="9"/>
      <c r="J183" s="9"/>
      <c r="K183" s="9"/>
      <c r="L183" s="9"/>
      <c r="M183" s="16"/>
      <c r="N183" s="16"/>
    </row>
    <row r="184" spans="1:14" x14ac:dyDescent="0.2">
      <c r="B184" s="11"/>
      <c r="C184" s="14"/>
      <c r="D184" s="14"/>
      <c r="E184" s="14"/>
      <c r="F184" s="10"/>
      <c r="G184" s="10"/>
      <c r="H184" s="14"/>
      <c r="I184" s="14"/>
      <c r="J184" s="14"/>
      <c r="K184" s="14"/>
      <c r="L184" s="14"/>
      <c r="M184" s="16"/>
      <c r="N184" s="14"/>
    </row>
    <row r="185" spans="1:14" x14ac:dyDescent="0.2">
      <c r="B185" s="11"/>
      <c r="C185" s="14"/>
      <c r="D185" s="14"/>
      <c r="E185" s="14"/>
      <c r="F185" s="10"/>
      <c r="G185" s="10"/>
      <c r="H185" s="14"/>
      <c r="I185" s="14"/>
      <c r="J185" s="14"/>
      <c r="K185" s="14"/>
      <c r="L185" s="14"/>
      <c r="M185" s="16"/>
      <c r="N185" s="14"/>
    </row>
    <row r="186" spans="1:14" x14ac:dyDescent="0.2">
      <c r="B186" s="11"/>
      <c r="C186" s="14"/>
      <c r="D186" s="14"/>
      <c r="E186" s="14"/>
      <c r="F186" s="10"/>
      <c r="G186" s="10"/>
      <c r="H186" s="14"/>
      <c r="I186" s="14"/>
      <c r="J186" s="14"/>
      <c r="K186" s="14"/>
      <c r="L186" s="14"/>
      <c r="M186" s="16"/>
      <c r="N186" s="14"/>
    </row>
    <row r="187" spans="1:14" x14ac:dyDescent="0.2">
      <c r="B187" s="11"/>
      <c r="C187" s="15"/>
      <c r="D187" s="15"/>
      <c r="E187" s="15"/>
      <c r="F187" s="10"/>
      <c r="G187" s="10"/>
      <c r="H187" s="15"/>
      <c r="I187" s="15"/>
      <c r="J187" s="15"/>
      <c r="K187" s="15"/>
      <c r="L187" s="15"/>
      <c r="M187" s="16"/>
      <c r="N187" s="15"/>
    </row>
    <row r="188" spans="1:14" x14ac:dyDescent="0.2">
      <c r="B188" s="11"/>
      <c r="C188" s="15"/>
      <c r="D188" s="15"/>
      <c r="E188" s="15"/>
      <c r="F188" s="10"/>
      <c r="G188" s="10"/>
      <c r="H188" s="15"/>
      <c r="I188" s="15"/>
      <c r="J188" s="15"/>
      <c r="K188" s="15"/>
      <c r="L188" s="15"/>
      <c r="M188" s="16"/>
      <c r="N188" s="15"/>
    </row>
    <row r="189" spans="1:14" x14ac:dyDescent="0.2">
      <c r="B189" s="11"/>
      <c r="C189" s="15"/>
      <c r="D189" s="15"/>
      <c r="E189" s="15"/>
      <c r="F189" s="10"/>
      <c r="G189" s="10"/>
      <c r="H189" s="15"/>
      <c r="I189" s="15"/>
      <c r="J189" s="15"/>
      <c r="K189" s="15"/>
      <c r="L189" s="15"/>
      <c r="M189" s="16"/>
      <c r="N189" s="15"/>
    </row>
    <row r="190" spans="1:14" x14ac:dyDescent="0.2">
      <c r="B190" s="11"/>
      <c r="C190" s="15"/>
      <c r="D190" s="15"/>
      <c r="E190" s="15"/>
      <c r="F190" s="10"/>
      <c r="G190" s="10"/>
      <c r="H190" s="15"/>
      <c r="I190" s="15"/>
      <c r="J190" s="15"/>
      <c r="K190" s="15"/>
      <c r="L190" s="15"/>
      <c r="M190" s="16"/>
      <c r="N190" s="15"/>
    </row>
    <row r="191" spans="1:14" x14ac:dyDescent="0.2">
      <c r="A191" s="20"/>
      <c r="B191" s="11"/>
      <c r="C191" s="15"/>
      <c r="D191" s="15"/>
      <c r="E191" s="15"/>
      <c r="F191" s="10"/>
      <c r="G191" s="10"/>
      <c r="H191" s="15"/>
      <c r="I191" s="15"/>
      <c r="J191" s="15"/>
      <c r="K191" s="15"/>
      <c r="L191" s="15"/>
      <c r="M191" s="15"/>
      <c r="N191" s="15"/>
    </row>
    <row r="192" spans="1:14" x14ac:dyDescent="0.2">
      <c r="B192" s="11"/>
      <c r="C192" s="15"/>
      <c r="D192" s="15"/>
      <c r="E192" s="15"/>
      <c r="F192" s="10"/>
      <c r="G192" s="10"/>
      <c r="H192" s="15"/>
      <c r="I192" s="15"/>
      <c r="J192" s="15"/>
      <c r="K192" s="15"/>
      <c r="L192" s="15"/>
      <c r="M192" s="16"/>
      <c r="N192" s="15"/>
    </row>
    <row r="193" spans="1:14" x14ac:dyDescent="0.2">
      <c r="A193" s="20"/>
      <c r="B193" s="11"/>
      <c r="C193" s="15"/>
      <c r="D193" s="15"/>
      <c r="E193" s="15"/>
      <c r="F193" s="10"/>
      <c r="G193" s="10"/>
      <c r="H193" s="15"/>
      <c r="I193" s="15"/>
      <c r="J193" s="15"/>
      <c r="K193" s="15"/>
      <c r="L193" s="15"/>
      <c r="M193" s="16"/>
      <c r="N193" s="15"/>
    </row>
    <row r="194" spans="1:14" x14ac:dyDescent="0.2">
      <c r="A194" s="20"/>
      <c r="B194" s="11"/>
      <c r="C194" s="15"/>
      <c r="D194" s="15"/>
      <c r="E194" s="15"/>
      <c r="F194" s="10"/>
      <c r="G194" s="10"/>
      <c r="H194" s="15"/>
      <c r="I194" s="15"/>
      <c r="J194" s="15"/>
      <c r="K194" s="15"/>
      <c r="L194" s="15"/>
      <c r="M194" s="16"/>
      <c r="N194" s="15"/>
    </row>
    <row r="195" spans="1:14" x14ac:dyDescent="0.2">
      <c r="B195" s="11"/>
      <c r="C195" s="15"/>
      <c r="D195" s="15"/>
      <c r="E195" s="15"/>
      <c r="F195" s="10"/>
      <c r="G195" s="10"/>
      <c r="H195" s="15"/>
      <c r="I195" s="15"/>
      <c r="J195" s="15"/>
      <c r="K195" s="15"/>
      <c r="L195" s="15"/>
      <c r="M195" s="16"/>
      <c r="N195" s="15"/>
    </row>
    <row r="196" spans="1:14" x14ac:dyDescent="0.2">
      <c r="B196" s="11"/>
      <c r="C196" s="15"/>
      <c r="D196" s="15"/>
      <c r="E196" s="15"/>
      <c r="F196" s="10"/>
      <c r="G196" s="10"/>
      <c r="H196" s="15"/>
      <c r="I196" s="15"/>
      <c r="J196" s="15"/>
      <c r="K196" s="15"/>
      <c r="L196" s="15"/>
      <c r="M196" s="16"/>
      <c r="N196" s="15"/>
    </row>
    <row r="197" spans="1:14" x14ac:dyDescent="0.2">
      <c r="B197" s="11"/>
      <c r="C197" s="15"/>
      <c r="D197" s="15"/>
      <c r="E197" s="15"/>
      <c r="F197" s="10"/>
      <c r="G197" s="10"/>
      <c r="H197" s="15"/>
      <c r="I197" s="15"/>
      <c r="J197" s="15"/>
      <c r="K197" s="15"/>
      <c r="L197" s="15"/>
      <c r="M197" s="16"/>
      <c r="N197" s="15"/>
    </row>
    <row r="198" spans="1:14" x14ac:dyDescent="0.2">
      <c r="B198" s="11"/>
      <c r="C198" s="15"/>
      <c r="D198" s="15"/>
      <c r="E198" s="15"/>
      <c r="F198" s="10"/>
      <c r="G198" s="10"/>
      <c r="H198" s="15"/>
      <c r="I198" s="15"/>
      <c r="J198" s="15"/>
      <c r="K198" s="15"/>
      <c r="L198" s="15"/>
      <c r="M198" s="16"/>
      <c r="N198" s="15"/>
    </row>
    <row r="199" spans="1:14" x14ac:dyDescent="0.2">
      <c r="B199" s="11"/>
      <c r="C199" s="15"/>
      <c r="D199" s="15"/>
      <c r="E199" s="15"/>
      <c r="F199" s="10"/>
      <c r="G199" s="10"/>
      <c r="H199" s="15"/>
      <c r="I199" s="15"/>
      <c r="J199" s="15"/>
      <c r="K199" s="15"/>
      <c r="L199" s="15"/>
      <c r="M199" s="16"/>
      <c r="N199" s="15"/>
    </row>
    <row r="200" spans="1:14" x14ac:dyDescent="0.2">
      <c r="A200" s="10"/>
      <c r="B200" s="16"/>
      <c r="C200" s="15"/>
      <c r="D200" s="15"/>
      <c r="E200" s="15"/>
      <c r="F200" s="15"/>
      <c r="G200" s="15"/>
      <c r="H200" s="15"/>
      <c r="I200" s="15"/>
      <c r="J200" s="15"/>
      <c r="K200" s="15"/>
      <c r="L200" s="15"/>
      <c r="M200" s="16"/>
      <c r="N200" s="15"/>
    </row>
    <row r="201" spans="1:14" x14ac:dyDescent="0.2">
      <c r="A201" s="4"/>
      <c r="B201" s="16"/>
      <c r="C201" s="15"/>
      <c r="D201" s="15"/>
      <c r="E201" s="15"/>
      <c r="F201" s="15"/>
      <c r="G201" s="15"/>
      <c r="H201" s="15"/>
      <c r="I201" s="15"/>
      <c r="J201" s="15"/>
      <c r="K201" s="15"/>
      <c r="L201" s="15"/>
      <c r="M201" s="16"/>
      <c r="N201" s="15"/>
    </row>
    <row r="202" spans="1:14" x14ac:dyDescent="0.2">
      <c r="C202" s="10"/>
      <c r="D202" s="10"/>
      <c r="E202" s="10"/>
      <c r="F202" s="10"/>
      <c r="G202" s="10"/>
      <c r="H202" s="10"/>
      <c r="I202" s="10"/>
      <c r="J202" s="10"/>
      <c r="K202" s="10"/>
      <c r="L202" s="10"/>
    </row>
    <row r="203" spans="1:14" x14ac:dyDescent="0.2">
      <c r="C203" s="10"/>
      <c r="D203" s="10"/>
      <c r="E203" s="10"/>
      <c r="F203" s="10"/>
      <c r="G203" s="10"/>
      <c r="H203" s="10"/>
      <c r="I203" s="10"/>
      <c r="J203" s="10"/>
      <c r="K203" s="10"/>
      <c r="L203" s="10"/>
    </row>
    <row r="204" spans="1:14" x14ac:dyDescent="0.2">
      <c r="C204" s="10"/>
      <c r="D204" s="10"/>
      <c r="E204" s="10"/>
      <c r="F204" s="10"/>
      <c r="G204" s="10"/>
      <c r="H204" s="10"/>
      <c r="I204" s="10"/>
      <c r="J204" s="10"/>
      <c r="K204" s="10"/>
      <c r="L204" s="10"/>
    </row>
    <row r="205" spans="1:14" x14ac:dyDescent="0.2">
      <c r="C205" s="10"/>
      <c r="D205" s="10"/>
      <c r="E205" s="10"/>
      <c r="F205" s="10"/>
      <c r="G205" s="10"/>
      <c r="H205" s="10"/>
      <c r="I205" s="10"/>
      <c r="J205" s="10"/>
      <c r="K205" s="10"/>
      <c r="L205" s="10"/>
    </row>
    <row r="206" spans="1:14" x14ac:dyDescent="0.2">
      <c r="C206" s="10"/>
      <c r="D206" s="10"/>
      <c r="E206" s="10"/>
      <c r="F206" s="10"/>
      <c r="G206" s="10"/>
      <c r="H206" s="10"/>
      <c r="I206" s="10"/>
      <c r="J206" s="10"/>
      <c r="K206" s="10"/>
      <c r="L206" s="10"/>
    </row>
    <row r="207" spans="1:14" x14ac:dyDescent="0.2">
      <c r="C207" s="10"/>
      <c r="D207" s="10"/>
      <c r="E207" s="10"/>
      <c r="F207" s="10"/>
      <c r="G207" s="10"/>
      <c r="H207" s="10"/>
      <c r="I207" s="10"/>
      <c r="J207" s="10"/>
      <c r="K207" s="10"/>
      <c r="L207" s="10"/>
    </row>
    <row r="208" spans="1:14" x14ac:dyDescent="0.2">
      <c r="C208" s="10"/>
      <c r="D208" s="10"/>
      <c r="E208" s="10"/>
      <c r="F208" s="10"/>
      <c r="G208" s="10"/>
      <c r="H208" s="10"/>
      <c r="I208" s="10"/>
      <c r="J208" s="10"/>
      <c r="K208" s="10"/>
      <c r="L208" s="10"/>
    </row>
    <row r="209" spans="1:14" x14ac:dyDescent="0.2">
      <c r="C209" s="10"/>
      <c r="D209" s="10"/>
      <c r="E209" s="10"/>
      <c r="F209" s="10"/>
      <c r="G209" s="10"/>
      <c r="H209" s="10"/>
      <c r="I209" s="10"/>
      <c r="J209" s="10"/>
      <c r="K209" s="10"/>
      <c r="L209" s="10"/>
    </row>
    <row r="210" spans="1:14" x14ac:dyDescent="0.2">
      <c r="C210" s="10"/>
      <c r="D210" s="10"/>
      <c r="E210" s="10"/>
      <c r="F210" s="10"/>
      <c r="G210" s="10"/>
      <c r="H210" s="10"/>
      <c r="I210" s="10"/>
      <c r="J210" s="10"/>
      <c r="K210" s="10"/>
      <c r="L210" s="10"/>
    </row>
    <row r="211" spans="1:14" x14ac:dyDescent="0.2">
      <c r="C211" s="10"/>
      <c r="D211" s="10"/>
      <c r="E211" s="10"/>
      <c r="F211" s="10"/>
      <c r="G211" s="10"/>
      <c r="H211" s="10"/>
      <c r="I211" s="10"/>
      <c r="J211" s="10"/>
      <c r="K211" s="10"/>
      <c r="L211" s="10"/>
    </row>
    <row r="212" spans="1:14" x14ac:dyDescent="0.2">
      <c r="C212" s="10"/>
      <c r="D212" s="10"/>
      <c r="E212" s="10"/>
      <c r="F212" s="10"/>
      <c r="G212" s="10"/>
      <c r="H212" s="10"/>
      <c r="I212" s="10"/>
      <c r="J212" s="10"/>
      <c r="K212" s="10"/>
      <c r="L212" s="10"/>
    </row>
    <row r="213" spans="1:14" x14ac:dyDescent="0.2">
      <c r="C213" s="10"/>
      <c r="D213" s="10"/>
      <c r="E213" s="10"/>
      <c r="F213" s="10"/>
      <c r="G213" s="10"/>
      <c r="H213" s="10"/>
      <c r="I213" s="10"/>
      <c r="J213" s="10"/>
      <c r="K213" s="10"/>
      <c r="L213" s="10"/>
    </row>
    <row r="214" spans="1:14" x14ac:dyDescent="0.2">
      <c r="C214" s="10"/>
      <c r="D214" s="10"/>
      <c r="E214" s="10"/>
      <c r="F214" s="10"/>
      <c r="G214" s="10"/>
      <c r="H214" s="10"/>
      <c r="I214" s="10"/>
      <c r="J214" s="10"/>
      <c r="K214" s="10"/>
      <c r="L214" s="10"/>
    </row>
    <row r="215" spans="1:14" x14ac:dyDescent="0.2">
      <c r="C215" s="10"/>
      <c r="D215" s="10"/>
      <c r="E215" s="10"/>
      <c r="F215" s="10"/>
      <c r="G215" s="10"/>
      <c r="H215" s="10"/>
      <c r="I215" s="10"/>
      <c r="J215" s="10"/>
      <c r="K215" s="10"/>
      <c r="L215" s="10"/>
    </row>
    <row r="216" spans="1:14" x14ac:dyDescent="0.2">
      <c r="C216" s="10"/>
      <c r="D216" s="10"/>
      <c r="E216" s="10"/>
      <c r="F216" s="10"/>
      <c r="G216" s="10"/>
      <c r="H216" s="10"/>
      <c r="I216" s="10"/>
      <c r="J216" s="10"/>
      <c r="K216" s="10"/>
      <c r="L216" s="10"/>
    </row>
    <row r="217" spans="1:14" x14ac:dyDescent="0.2">
      <c r="C217" s="10"/>
      <c r="D217" s="10"/>
      <c r="E217" s="10"/>
      <c r="F217" s="10"/>
      <c r="G217" s="10"/>
      <c r="H217" s="10"/>
      <c r="I217" s="10"/>
      <c r="J217" s="10"/>
      <c r="K217" s="10"/>
      <c r="L217" s="10"/>
    </row>
    <row r="222" spans="1:14" x14ac:dyDescent="0.2">
      <c r="B222" s="2"/>
      <c r="C222" s="2"/>
      <c r="J222" s="4"/>
    </row>
    <row r="223" spans="1:14" x14ac:dyDescent="0.2">
      <c r="A223" s="4"/>
      <c r="H223" s="2"/>
      <c r="I223" s="2"/>
      <c r="J223" s="2"/>
      <c r="K223" s="2"/>
      <c r="L223" s="2"/>
      <c r="N223" s="2"/>
    </row>
    <row r="224" spans="1:14" x14ac:dyDescent="0.2">
      <c r="A224" s="4"/>
      <c r="B224" s="15"/>
      <c r="C224" s="15"/>
      <c r="H224" s="2"/>
      <c r="I224" s="2"/>
      <c r="J224" s="2"/>
      <c r="K224" s="2"/>
      <c r="L224" s="2"/>
      <c r="N224" s="2"/>
    </row>
    <row r="225" spans="1:14" x14ac:dyDescent="0.2">
      <c r="A225" s="4"/>
      <c r="B225" s="15"/>
      <c r="C225" s="15"/>
      <c r="H225" s="2"/>
      <c r="I225" s="2"/>
      <c r="J225" s="2"/>
      <c r="K225" s="2"/>
      <c r="L225" s="2"/>
      <c r="N225" s="2"/>
    </row>
    <row r="226" spans="1:14" x14ac:dyDescent="0.2">
      <c r="A226" s="4"/>
      <c r="B226" s="15"/>
      <c r="C226" s="15"/>
      <c r="H226" s="12"/>
      <c r="I226" s="12"/>
      <c r="J226" s="12"/>
      <c r="K226" s="12"/>
      <c r="L226" s="12"/>
      <c r="N226" s="2"/>
    </row>
    <row r="227" spans="1:14" x14ac:dyDescent="0.2">
      <c r="A227" s="2"/>
      <c r="B227" s="15"/>
      <c r="C227" s="16"/>
    </row>
    <row r="228" spans="1:14" x14ac:dyDescent="0.2">
      <c r="B228" s="15"/>
      <c r="C228" s="16"/>
      <c r="H228" s="16"/>
      <c r="I228" s="16"/>
      <c r="J228" s="16"/>
      <c r="K228" s="16"/>
      <c r="L228" s="16"/>
      <c r="N228" s="10"/>
    </row>
    <row r="229" spans="1:14" x14ac:dyDescent="0.2">
      <c r="B229" s="15"/>
      <c r="C229" s="16"/>
      <c r="H229" s="16"/>
      <c r="I229" s="16"/>
      <c r="J229" s="16"/>
      <c r="K229" s="16"/>
      <c r="L229" s="16"/>
      <c r="N229" s="10"/>
    </row>
    <row r="230" spans="1:14" x14ac:dyDescent="0.2">
      <c r="B230" s="15"/>
      <c r="C230" s="16"/>
      <c r="H230" s="15"/>
      <c r="I230" s="16"/>
      <c r="J230" s="16"/>
      <c r="K230" s="16"/>
      <c r="L230" s="16"/>
      <c r="N230" s="10"/>
    </row>
    <row r="231" spans="1:14" x14ac:dyDescent="0.2">
      <c r="B231" s="15"/>
      <c r="C231" s="16"/>
      <c r="H231" s="15"/>
      <c r="I231" s="16"/>
      <c r="J231" s="16"/>
      <c r="K231" s="16"/>
      <c r="L231" s="16"/>
      <c r="N231" s="10"/>
    </row>
    <row r="232" spans="1:14" x14ac:dyDescent="0.2">
      <c r="B232" s="15"/>
      <c r="C232" s="16"/>
      <c r="H232" s="16"/>
      <c r="I232" s="16"/>
      <c r="J232" s="16"/>
      <c r="K232" s="16"/>
      <c r="L232" s="16"/>
      <c r="N232" s="10"/>
    </row>
    <row r="233" spans="1:14" x14ac:dyDescent="0.2">
      <c r="B233" s="15"/>
      <c r="C233" s="16"/>
      <c r="H233" s="16"/>
      <c r="I233" s="16"/>
      <c r="J233" s="16"/>
      <c r="K233" s="16"/>
      <c r="L233" s="16"/>
      <c r="N233" s="10"/>
    </row>
    <row r="234" spans="1:14" x14ac:dyDescent="0.2">
      <c r="B234" s="15"/>
      <c r="C234" s="16"/>
      <c r="H234" s="16"/>
      <c r="I234" s="16"/>
      <c r="J234" s="16"/>
      <c r="K234" s="16"/>
      <c r="L234" s="16"/>
      <c r="N234" s="10"/>
    </row>
    <row r="235" spans="1:14" x14ac:dyDescent="0.2">
      <c r="B235" s="15"/>
      <c r="C235" s="16"/>
      <c r="H235" s="16"/>
      <c r="I235" s="16"/>
      <c r="J235" s="16"/>
      <c r="K235" s="16"/>
      <c r="L235" s="16"/>
      <c r="N235" s="10"/>
    </row>
    <row r="236" spans="1:14" x14ac:dyDescent="0.2">
      <c r="B236" s="15"/>
      <c r="C236" s="16"/>
      <c r="H236" s="16"/>
      <c r="I236" s="16"/>
      <c r="J236" s="16"/>
      <c r="K236" s="16"/>
      <c r="L236" s="16"/>
      <c r="N236" s="10"/>
    </row>
    <row r="237" spans="1:14" x14ac:dyDescent="0.2">
      <c r="B237" s="15"/>
      <c r="C237" s="16"/>
      <c r="H237" s="16"/>
      <c r="I237" s="16"/>
      <c r="J237" s="16"/>
      <c r="K237" s="16"/>
      <c r="L237" s="16"/>
    </row>
    <row r="238" spans="1:14" x14ac:dyDescent="0.2">
      <c r="A238" s="4"/>
      <c r="B238" s="15"/>
      <c r="C238" s="16"/>
      <c r="H238" s="16"/>
      <c r="I238" s="16"/>
      <c r="J238" s="16"/>
      <c r="K238" s="16"/>
      <c r="L238" s="16"/>
    </row>
    <row r="239" spans="1:14" x14ac:dyDescent="0.2">
      <c r="A239" s="4"/>
      <c r="B239" s="15"/>
      <c r="C239" s="16"/>
      <c r="H239" s="16"/>
      <c r="I239" s="16"/>
      <c r="J239" s="16"/>
      <c r="K239" s="16"/>
      <c r="L239" s="16"/>
    </row>
    <row r="240" spans="1:14" x14ac:dyDescent="0.2">
      <c r="A240" s="4"/>
      <c r="B240" s="15"/>
      <c r="C240" s="15"/>
      <c r="H240" s="11"/>
      <c r="I240" s="11"/>
      <c r="J240" s="11"/>
      <c r="K240" s="11"/>
      <c r="L240" s="11"/>
      <c r="N240" s="10"/>
    </row>
    <row r="241" spans="1:14" x14ac:dyDescent="0.2">
      <c r="A241" s="4"/>
      <c r="B241" s="15"/>
      <c r="C241" s="16"/>
      <c r="H241" s="16"/>
      <c r="I241" s="16"/>
      <c r="J241" s="16"/>
      <c r="K241" s="16"/>
      <c r="L241" s="16"/>
    </row>
    <row r="242" spans="1:14" x14ac:dyDescent="0.2">
      <c r="A242" s="4"/>
      <c r="B242" s="15"/>
      <c r="C242" s="16"/>
      <c r="H242" s="16"/>
      <c r="I242" s="16"/>
      <c r="J242" s="16"/>
      <c r="K242" s="16"/>
      <c r="L242" s="16"/>
      <c r="N242" s="10"/>
    </row>
    <row r="243" spans="1:14" x14ac:dyDescent="0.2">
      <c r="B243" s="15"/>
      <c r="C243" s="16"/>
      <c r="H243" s="16"/>
      <c r="I243" s="16"/>
      <c r="J243" s="16"/>
      <c r="K243" s="16"/>
      <c r="L243" s="16"/>
      <c r="N243" s="10"/>
    </row>
    <row r="244" spans="1:14" x14ac:dyDescent="0.2">
      <c r="B244" s="15"/>
      <c r="C244" s="16"/>
      <c r="H244" s="16"/>
      <c r="I244" s="16"/>
      <c r="J244" s="16"/>
      <c r="K244" s="16"/>
      <c r="L244" s="16"/>
      <c r="N244" s="10"/>
    </row>
    <row r="245" spans="1:14" x14ac:dyDescent="0.2">
      <c r="B245" s="15"/>
      <c r="C245" s="16"/>
      <c r="H245" s="16"/>
      <c r="I245" s="16"/>
      <c r="J245" s="16"/>
      <c r="K245" s="16"/>
      <c r="L245" s="16"/>
      <c r="N245" s="10"/>
    </row>
    <row r="246" spans="1:14" x14ac:dyDescent="0.2">
      <c r="B246" s="16"/>
      <c r="C246" s="16"/>
      <c r="H246" s="16"/>
      <c r="I246" s="16"/>
      <c r="J246" s="16"/>
      <c r="K246" s="16"/>
      <c r="L246" s="16"/>
      <c r="N246" s="10"/>
    </row>
    <row r="247" spans="1:14" x14ac:dyDescent="0.2">
      <c r="B247" s="16"/>
      <c r="C247" s="16"/>
      <c r="H247" s="16"/>
      <c r="I247" s="16"/>
      <c r="J247" s="16"/>
      <c r="K247" s="16"/>
      <c r="L247" s="16"/>
    </row>
    <row r="248" spans="1:14" x14ac:dyDescent="0.2">
      <c r="A248" s="4"/>
      <c r="B248" s="15"/>
      <c r="C248" s="15"/>
      <c r="H248" s="11"/>
      <c r="I248" s="11"/>
      <c r="J248" s="11"/>
      <c r="K248" s="11"/>
      <c r="L248" s="11"/>
      <c r="N248" s="10"/>
    </row>
    <row r="249" spans="1:14" x14ac:dyDescent="0.2">
      <c r="A249" s="4"/>
      <c r="H249" s="18"/>
      <c r="I249" s="18"/>
      <c r="J249" s="18"/>
      <c r="K249" s="18"/>
      <c r="L249" s="18"/>
      <c r="N249" s="17"/>
    </row>
  </sheetData>
  <mergeCells count="2">
    <mergeCell ref="W3:X3"/>
    <mergeCell ref="AG3:AH3"/>
  </mergeCells>
  <phoneticPr fontId="4" type="noConversion"/>
  <pageMargins left="0.73" right="0.75" top="1.1200000000000001" bottom="1" header="0.5" footer="0.5"/>
  <pageSetup orientation="landscape" horizontalDpi="300" verticalDpi="300" r:id="rId1"/>
  <headerFooter alignWithMargins="0">
    <oddHeader>&amp;LCarl D. Martland&amp;CPage &amp;P&amp;R&amp;D</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4"/>
  <sheetViews>
    <sheetView workbookViewId="0">
      <selection activeCell="A16" sqref="A16"/>
    </sheetView>
  </sheetViews>
  <sheetFormatPr defaultRowHeight="12.75" x14ac:dyDescent="0.2"/>
  <cols>
    <col min="2" max="2" width="16.42578125" customWidth="1"/>
    <col min="8" max="8" width="11.140625" customWidth="1"/>
    <col min="9" max="9" width="11.28515625" customWidth="1"/>
    <col min="12" max="12" width="10.140625" bestFit="1" customWidth="1"/>
  </cols>
  <sheetData>
    <row r="1" spans="1:21" x14ac:dyDescent="0.2">
      <c r="A1" s="4" t="s">
        <v>81</v>
      </c>
      <c r="B1" s="4"/>
      <c r="C1" s="46"/>
      <c r="D1" s="46"/>
      <c r="E1" s="46"/>
      <c r="F1" s="46"/>
      <c r="G1" s="46"/>
      <c r="H1" s="60">
        <v>45236</v>
      </c>
      <c r="I1" s="46"/>
    </row>
    <row r="3" spans="1:21" x14ac:dyDescent="0.2">
      <c r="A3" t="s">
        <v>174</v>
      </c>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58</v>
      </c>
      <c r="H5" s="2" t="s">
        <v>7</v>
      </c>
      <c r="I5" s="2" t="s">
        <v>29</v>
      </c>
      <c r="K5" s="2" t="s">
        <v>32</v>
      </c>
      <c r="L5" s="2" t="s">
        <v>189</v>
      </c>
      <c r="M5" s="2" t="s">
        <v>34</v>
      </c>
      <c r="O5" s="2" t="s">
        <v>38</v>
      </c>
      <c r="P5" s="2" t="s">
        <v>39</v>
      </c>
      <c r="Q5" s="2" t="s">
        <v>47</v>
      </c>
      <c r="R5" s="2" t="s">
        <v>40</v>
      </c>
      <c r="S5" s="2" t="s">
        <v>41</v>
      </c>
      <c r="U5" s="2" t="s">
        <v>51</v>
      </c>
    </row>
    <row r="6" spans="1:21" x14ac:dyDescent="0.2">
      <c r="A6" s="4"/>
      <c r="B6" s="4"/>
    </row>
    <row r="7" spans="1:21" x14ac:dyDescent="0.2">
      <c r="A7" s="6">
        <v>0</v>
      </c>
      <c r="B7" s="6" t="s">
        <v>191</v>
      </c>
      <c r="C7">
        <v>0</v>
      </c>
      <c r="D7">
        <v>0</v>
      </c>
      <c r="E7">
        <v>0</v>
      </c>
      <c r="F7">
        <v>0</v>
      </c>
      <c r="G7">
        <v>0</v>
      </c>
      <c r="H7">
        <v>30</v>
      </c>
      <c r="I7">
        <f>SUM(C7:G7)/5</f>
        <v>0</v>
      </c>
      <c r="K7">
        <f>IF(H7&lt;25,1,0)</f>
        <v>0</v>
      </c>
      <c r="L7">
        <f>IF(H7=30,1,0)+IF(H7=40,1,0)+IF(H7=25,1,0)</f>
        <v>1</v>
      </c>
      <c r="M7">
        <f>1-L7-K7</f>
        <v>0</v>
      </c>
      <c r="O7">
        <f>IF(I7&lt;$O$3,1,0)</f>
        <v>1</v>
      </c>
      <c r="P7">
        <f>IF(I7&lt;P$3,1,0)-O7</f>
        <v>0</v>
      </c>
      <c r="Q7">
        <f>IF(I7&lt;Q$3,1,0)-O7-P7</f>
        <v>0</v>
      </c>
      <c r="R7">
        <f>IF(I7&lt;R$3,1,0)-O7-P7-Q7</f>
        <v>0</v>
      </c>
      <c r="S7">
        <f>1-SUM(O7:R7)</f>
        <v>0</v>
      </c>
    </row>
    <row r="8" spans="1:21" x14ac:dyDescent="0.2">
      <c r="A8" s="6">
        <f>0.1+A7</f>
        <v>0.1</v>
      </c>
      <c r="B8" s="6"/>
      <c r="C8">
        <v>10</v>
      </c>
      <c r="D8">
        <v>10</v>
      </c>
      <c r="E8">
        <v>20</v>
      </c>
      <c r="F8">
        <v>0</v>
      </c>
      <c r="G8">
        <v>0</v>
      </c>
      <c r="H8">
        <v>40</v>
      </c>
      <c r="I8">
        <f>SUM(C8:G8)/5</f>
        <v>8</v>
      </c>
      <c r="K8">
        <f>IF(H8&lt;25,1,0)</f>
        <v>0</v>
      </c>
      <c r="L8">
        <f>IF(H8=30,1,0)+IF(H8=40,1,0)+IF(H8=25,1,0)</f>
        <v>1</v>
      </c>
      <c r="M8">
        <f>1-L8-K8</f>
        <v>0</v>
      </c>
      <c r="O8">
        <f>IF(I8&lt;$O$3,1,0)</f>
        <v>0</v>
      </c>
      <c r="P8">
        <f>IF(I8&lt;P$3,1,0)-O8</f>
        <v>1</v>
      </c>
      <c r="Q8">
        <f>IF(I8&lt;Q$3,1,0)-O8-P8</f>
        <v>0</v>
      </c>
      <c r="R8">
        <f>IF(I8&lt;R$3,1,0)-O8-P8-Q8</f>
        <v>0</v>
      </c>
      <c r="S8">
        <f>1-SUM(O8:R8)</f>
        <v>0</v>
      </c>
    </row>
    <row r="9" spans="1:21" x14ac:dyDescent="0.2">
      <c r="A9" s="6">
        <f>0.1+A8</f>
        <v>0.2</v>
      </c>
      <c r="B9" s="6"/>
      <c r="C9">
        <v>10</v>
      </c>
      <c r="D9">
        <v>10</v>
      </c>
      <c r="E9">
        <v>10</v>
      </c>
      <c r="F9">
        <v>10</v>
      </c>
      <c r="G9">
        <v>10</v>
      </c>
      <c r="H9">
        <v>40</v>
      </c>
      <c r="I9">
        <f>SUM(C9:G9)/5</f>
        <v>10</v>
      </c>
      <c r="K9">
        <f>IF(H9&lt;25,1,0)</f>
        <v>0</v>
      </c>
      <c r="L9">
        <f>IF(H9=30,1,0)+IF(H9=40,1,0)+IF(H9=25,1,0)</f>
        <v>1</v>
      </c>
      <c r="M9">
        <f>1-L9-K9</f>
        <v>0</v>
      </c>
      <c r="O9">
        <f>IF(I9&lt;$O$3,1,0)</f>
        <v>0</v>
      </c>
      <c r="P9">
        <f>IF(I9&lt;P$3,1,0)-O9</f>
        <v>1</v>
      </c>
      <c r="Q9">
        <f>IF(I9&lt;Q$3,1,0)-O9-P9</f>
        <v>0</v>
      </c>
      <c r="R9">
        <f>IF(I9&lt;R$3,1,0)-O9-P9-Q9</f>
        <v>0</v>
      </c>
      <c r="S9">
        <f>1-SUM(O9:R9)</f>
        <v>0</v>
      </c>
    </row>
    <row r="10" spans="1:21" x14ac:dyDescent="0.2">
      <c r="A10" s="6">
        <f>0.1+A9</f>
        <v>0.30000000000000004</v>
      </c>
      <c r="B10" t="s">
        <v>245</v>
      </c>
      <c r="C10">
        <v>10</v>
      </c>
      <c r="D10">
        <v>0</v>
      </c>
      <c r="E10">
        <v>10</v>
      </c>
      <c r="F10">
        <v>5</v>
      </c>
      <c r="G10">
        <v>0</v>
      </c>
      <c r="H10">
        <v>40</v>
      </c>
      <c r="I10">
        <f>SUM(C10:G10)/5</f>
        <v>5</v>
      </c>
      <c r="K10">
        <f>IF(H10&lt;25,1,0)</f>
        <v>0</v>
      </c>
      <c r="L10">
        <f>IF(H10=30,1,0)+IF(H10=40,1,0)+IF(H10=25,1,0)</f>
        <v>1</v>
      </c>
      <c r="M10">
        <f>1-L10-K10</f>
        <v>0</v>
      </c>
      <c r="O10">
        <f>IF(I10&lt;$O$3,1,0)</f>
        <v>1</v>
      </c>
      <c r="P10">
        <f>IF(I10&lt;P$3,1,0)-O10</f>
        <v>0</v>
      </c>
      <c r="Q10">
        <f>IF(I10&lt;Q$3,1,0)-O10-P10</f>
        <v>0</v>
      </c>
      <c r="R10">
        <f>IF(I10&lt;R$3,1,0)-O10-P10-Q10</f>
        <v>0</v>
      </c>
      <c r="S10">
        <f>1-SUM(O10:R10)</f>
        <v>0</v>
      </c>
    </row>
    <row r="11" spans="1:21" x14ac:dyDescent="0.2">
      <c r="A11" s="6"/>
      <c r="B11" s="6"/>
    </row>
    <row r="12" spans="1:21" x14ac:dyDescent="0.2">
      <c r="A12" s="6"/>
      <c r="B12" s="6"/>
    </row>
    <row r="14" spans="1:21" x14ac:dyDescent="0.2">
      <c r="H14" s="19">
        <f>AVERAGE(H7:H12)</f>
        <v>37.5</v>
      </c>
      <c r="I14" s="19">
        <f>AVERAGE(I7:I12)</f>
        <v>5.75</v>
      </c>
      <c r="J14" t="s">
        <v>35</v>
      </c>
      <c r="K14">
        <f>SUM(K7:K13)/10</f>
        <v>0</v>
      </c>
      <c r="L14">
        <f>SUM(L7:L13)/10</f>
        <v>0.4</v>
      </c>
      <c r="M14">
        <f>SUM(M7:M13)/10</f>
        <v>0</v>
      </c>
      <c r="O14">
        <f>SUM(O7:O13)/10</f>
        <v>0.2</v>
      </c>
      <c r="P14">
        <f>SUM(P7:P13)/10</f>
        <v>0.2</v>
      </c>
      <c r="Q14">
        <f>SUM(Q7:Q13)/10</f>
        <v>0</v>
      </c>
      <c r="R14">
        <f>SUM(R7:R13)/10</f>
        <v>0</v>
      </c>
      <c r="S14">
        <f>SUM(S7:S13)/10</f>
        <v>0</v>
      </c>
      <c r="U14">
        <f>SUM(U7:U13)/10</f>
        <v>0</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31"/>
  <sheetViews>
    <sheetView workbookViewId="0">
      <pane xSplit="2" ySplit="6" topLeftCell="C7" activePane="bottomRight" state="frozen"/>
      <selection pane="topRight" activeCell="C1" sqref="C1"/>
      <selection pane="bottomLeft" activeCell="A7" sqref="A7"/>
      <selection pane="bottomRight" activeCell="F3" sqref="F3"/>
    </sheetView>
  </sheetViews>
  <sheetFormatPr defaultRowHeight="12.75" x14ac:dyDescent="0.2"/>
  <cols>
    <col min="2" max="2" width="17.28515625" customWidth="1"/>
    <col min="8" max="8" width="10.7109375" customWidth="1"/>
    <col min="9" max="9" width="9.85546875" customWidth="1"/>
    <col min="10" max="10" width="16.5703125" customWidth="1"/>
  </cols>
  <sheetData>
    <row r="1" spans="1:21" x14ac:dyDescent="0.2">
      <c r="A1" s="4" t="s">
        <v>63</v>
      </c>
      <c r="B1" s="4"/>
      <c r="G1" s="49"/>
      <c r="H1" s="60">
        <v>45236</v>
      </c>
      <c r="L1" s="60"/>
    </row>
    <row r="3" spans="1:21" x14ac:dyDescent="0.2">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58</v>
      </c>
      <c r="H5" s="2" t="s">
        <v>7</v>
      </c>
      <c r="I5" s="2" t="s">
        <v>29</v>
      </c>
      <c r="K5" s="2" t="s">
        <v>32</v>
      </c>
      <c r="L5" s="2" t="s">
        <v>189</v>
      </c>
      <c r="M5" s="2" t="s">
        <v>34</v>
      </c>
      <c r="O5" s="2" t="s">
        <v>38</v>
      </c>
      <c r="P5" s="2" t="s">
        <v>39</v>
      </c>
      <c r="Q5" s="2" t="s">
        <v>47</v>
      </c>
      <c r="R5" s="2" t="s">
        <v>40</v>
      </c>
      <c r="S5" s="2" t="s">
        <v>41</v>
      </c>
      <c r="U5" s="2" t="s">
        <v>51</v>
      </c>
    </row>
    <row r="6" spans="1:21" x14ac:dyDescent="0.2">
      <c r="A6" s="4" t="s">
        <v>515</v>
      </c>
      <c r="B6" s="4"/>
    </row>
    <row r="7" spans="1:21" x14ac:dyDescent="0.2">
      <c r="A7" s="6">
        <v>0</v>
      </c>
      <c r="B7" s="6" t="s">
        <v>249</v>
      </c>
      <c r="C7">
        <v>15</v>
      </c>
      <c r="D7">
        <v>15</v>
      </c>
      <c r="E7">
        <v>15</v>
      </c>
      <c r="F7">
        <v>10</v>
      </c>
      <c r="G7">
        <v>0</v>
      </c>
      <c r="H7">
        <v>35</v>
      </c>
      <c r="I7">
        <f t="shared" ref="I7:I23" si="0">SUM(C7:G7)/5</f>
        <v>11</v>
      </c>
      <c r="J7" s="20" t="s">
        <v>531</v>
      </c>
      <c r="K7">
        <f>IF(H7&lt;25,1,0)</f>
        <v>0</v>
      </c>
      <c r="L7">
        <f t="shared" ref="L7:L12" si="1">IF(H7=30,1,0)+IF(H7=40,1,0)+IF(H7=35,1,0)+IF(H7=25,1,0)</f>
        <v>1</v>
      </c>
      <c r="M7">
        <f t="shared" ref="M7:M23" si="2">1-L7-K7</f>
        <v>0</v>
      </c>
      <c r="O7">
        <f>IF(I7&lt;$O$3,1,0)</f>
        <v>0</v>
      </c>
      <c r="P7">
        <f>IF(I7&lt;P$3,1,0)-O7</f>
        <v>0</v>
      </c>
      <c r="Q7">
        <f>IF(I7&lt;Q$3,1,0)-O7-P7</f>
        <v>1</v>
      </c>
      <c r="R7">
        <f>IF(I7&lt;R$3,1,0)-O7-P7-Q7</f>
        <v>0</v>
      </c>
      <c r="S7">
        <f>1-SUM(O7:R7)</f>
        <v>0</v>
      </c>
    </row>
    <row r="8" spans="1:21" x14ac:dyDescent="0.2">
      <c r="A8" s="6">
        <f t="shared" ref="A8:A23" si="3">0.1+A7</f>
        <v>0.1</v>
      </c>
      <c r="B8" s="6" t="s">
        <v>248</v>
      </c>
      <c r="C8">
        <v>10</v>
      </c>
      <c r="D8">
        <v>10</v>
      </c>
      <c r="E8">
        <v>15</v>
      </c>
      <c r="F8">
        <v>5</v>
      </c>
      <c r="G8">
        <v>10</v>
      </c>
      <c r="H8">
        <v>35</v>
      </c>
      <c r="I8">
        <f t="shared" si="0"/>
        <v>10</v>
      </c>
      <c r="J8" s="20" t="s">
        <v>531</v>
      </c>
      <c r="K8">
        <f t="shared" ref="K8:K23" si="4">IF(H8&lt;25,1,0)</f>
        <v>0</v>
      </c>
      <c r="L8">
        <f t="shared" si="1"/>
        <v>1</v>
      </c>
      <c r="M8">
        <f t="shared" si="2"/>
        <v>0</v>
      </c>
      <c r="O8">
        <f t="shared" ref="O8:O23" si="5">IF(I8&lt;$O$3,1,0)</f>
        <v>0</v>
      </c>
      <c r="P8">
        <f t="shared" ref="P8:P23" si="6">IF(I8&lt;P$3,1,0)-O8</f>
        <v>1</v>
      </c>
      <c r="Q8">
        <f t="shared" ref="Q8:Q23" si="7">IF(I8&lt;Q$3,1,0)-O8-P8</f>
        <v>0</v>
      </c>
      <c r="R8">
        <f t="shared" ref="R8:R23" si="8">IF(I8&lt;R$3,1,0)-O8-P8-Q8</f>
        <v>0</v>
      </c>
      <c r="S8">
        <f t="shared" ref="S8:S23" si="9">1-SUM(O8:R8)</f>
        <v>0</v>
      </c>
    </row>
    <row r="9" spans="1:21" x14ac:dyDescent="0.2">
      <c r="A9" s="6">
        <f t="shared" si="3"/>
        <v>0.2</v>
      </c>
      <c r="B9" s="6"/>
      <c r="C9">
        <v>15</v>
      </c>
      <c r="D9">
        <v>15</v>
      </c>
      <c r="E9">
        <v>15</v>
      </c>
      <c r="F9">
        <v>0</v>
      </c>
      <c r="G9">
        <v>10</v>
      </c>
      <c r="H9">
        <v>35</v>
      </c>
      <c r="I9">
        <f t="shared" si="0"/>
        <v>11</v>
      </c>
      <c r="J9" s="20" t="s">
        <v>531</v>
      </c>
      <c r="K9">
        <f t="shared" si="4"/>
        <v>0</v>
      </c>
      <c r="L9">
        <f t="shared" si="1"/>
        <v>1</v>
      </c>
      <c r="M9">
        <f t="shared" si="2"/>
        <v>0</v>
      </c>
      <c r="O9">
        <f t="shared" si="5"/>
        <v>0</v>
      </c>
      <c r="P9">
        <f t="shared" si="6"/>
        <v>0</v>
      </c>
      <c r="Q9">
        <f t="shared" si="7"/>
        <v>1</v>
      </c>
      <c r="R9">
        <f t="shared" si="8"/>
        <v>0</v>
      </c>
      <c r="S9">
        <f t="shared" si="9"/>
        <v>0</v>
      </c>
    </row>
    <row r="10" spans="1:21" x14ac:dyDescent="0.2">
      <c r="A10" s="6">
        <v>0.3</v>
      </c>
      <c r="B10" s="6" t="s">
        <v>250</v>
      </c>
      <c r="C10">
        <v>10</v>
      </c>
      <c r="D10">
        <v>5</v>
      </c>
      <c r="E10">
        <v>10</v>
      </c>
      <c r="F10">
        <v>0</v>
      </c>
      <c r="G10">
        <v>5</v>
      </c>
      <c r="H10">
        <v>35</v>
      </c>
      <c r="I10">
        <f t="shared" si="0"/>
        <v>6</v>
      </c>
      <c r="J10" s="20" t="s">
        <v>531</v>
      </c>
      <c r="K10">
        <f t="shared" si="4"/>
        <v>0</v>
      </c>
      <c r="L10">
        <f t="shared" si="1"/>
        <v>1</v>
      </c>
      <c r="M10">
        <f t="shared" si="2"/>
        <v>0</v>
      </c>
      <c r="O10">
        <f t="shared" si="5"/>
        <v>0</v>
      </c>
      <c r="P10">
        <f t="shared" si="6"/>
        <v>1</v>
      </c>
      <c r="Q10">
        <f t="shared" si="7"/>
        <v>0</v>
      </c>
      <c r="R10">
        <f t="shared" si="8"/>
        <v>0</v>
      </c>
      <c r="S10">
        <f t="shared" si="9"/>
        <v>0</v>
      </c>
    </row>
    <row r="11" spans="1:21" x14ac:dyDescent="0.2">
      <c r="A11" s="6">
        <f t="shared" si="3"/>
        <v>0.4</v>
      </c>
      <c r="B11" s="23" t="s">
        <v>371</v>
      </c>
      <c r="C11">
        <v>10</v>
      </c>
      <c r="D11">
        <v>10</v>
      </c>
      <c r="E11">
        <v>20</v>
      </c>
      <c r="F11">
        <v>0</v>
      </c>
      <c r="G11">
        <v>0</v>
      </c>
      <c r="H11">
        <v>35</v>
      </c>
      <c r="I11">
        <f t="shared" si="0"/>
        <v>8</v>
      </c>
      <c r="J11" s="20" t="s">
        <v>531</v>
      </c>
      <c r="K11">
        <f t="shared" si="4"/>
        <v>0</v>
      </c>
      <c r="L11">
        <f t="shared" si="1"/>
        <v>1</v>
      </c>
      <c r="M11">
        <f t="shared" si="2"/>
        <v>0</v>
      </c>
      <c r="O11">
        <f t="shared" si="5"/>
        <v>0</v>
      </c>
      <c r="P11">
        <f t="shared" si="6"/>
        <v>1</v>
      </c>
      <c r="Q11">
        <f t="shared" si="7"/>
        <v>0</v>
      </c>
      <c r="R11">
        <f t="shared" si="8"/>
        <v>0</v>
      </c>
      <c r="S11">
        <f t="shared" si="9"/>
        <v>0</v>
      </c>
    </row>
    <row r="12" spans="1:21" x14ac:dyDescent="0.2">
      <c r="A12" s="6">
        <f t="shared" si="3"/>
        <v>0.5</v>
      </c>
      <c r="B12" s="6" t="s">
        <v>251</v>
      </c>
      <c r="C12">
        <v>10</v>
      </c>
      <c r="D12">
        <v>10</v>
      </c>
      <c r="E12">
        <v>10</v>
      </c>
      <c r="F12">
        <v>10</v>
      </c>
      <c r="G12">
        <v>10</v>
      </c>
      <c r="H12">
        <v>35</v>
      </c>
      <c r="I12">
        <f t="shared" si="0"/>
        <v>10</v>
      </c>
      <c r="J12" s="20" t="s">
        <v>531</v>
      </c>
      <c r="K12">
        <f t="shared" si="4"/>
        <v>0</v>
      </c>
      <c r="L12">
        <f t="shared" si="1"/>
        <v>1</v>
      </c>
      <c r="M12">
        <f t="shared" si="2"/>
        <v>0</v>
      </c>
      <c r="O12">
        <f t="shared" si="5"/>
        <v>0</v>
      </c>
      <c r="P12">
        <f t="shared" si="6"/>
        <v>1</v>
      </c>
      <c r="Q12">
        <f t="shared" si="7"/>
        <v>0</v>
      </c>
      <c r="R12">
        <f t="shared" si="8"/>
        <v>0</v>
      </c>
      <c r="S12">
        <f t="shared" si="9"/>
        <v>0</v>
      </c>
    </row>
    <row r="13" spans="1:21" x14ac:dyDescent="0.2">
      <c r="A13" s="6"/>
      <c r="B13" s="6"/>
    </row>
    <row r="14" spans="1:21" x14ac:dyDescent="0.2">
      <c r="A14" s="6"/>
      <c r="B14" s="6"/>
    </row>
    <row r="15" spans="1:21" x14ac:dyDescent="0.2">
      <c r="A15" s="4" t="s">
        <v>516</v>
      </c>
      <c r="B15" s="4"/>
    </row>
    <row r="16" spans="1:21" x14ac:dyDescent="0.2">
      <c r="A16" s="6"/>
      <c r="B16" s="6"/>
      <c r="H16" s="60"/>
    </row>
    <row r="17" spans="1:21" x14ac:dyDescent="0.2">
      <c r="A17" s="6">
        <f t="shared" si="3"/>
        <v>0.1</v>
      </c>
      <c r="B17" s="6" t="s">
        <v>247</v>
      </c>
      <c r="C17">
        <v>10</v>
      </c>
      <c r="D17">
        <v>15</v>
      </c>
      <c r="E17">
        <v>10</v>
      </c>
      <c r="F17">
        <v>0</v>
      </c>
      <c r="G17">
        <v>10</v>
      </c>
      <c r="H17">
        <v>35</v>
      </c>
      <c r="I17">
        <f t="shared" si="0"/>
        <v>9</v>
      </c>
      <c r="J17" s="20" t="s">
        <v>531</v>
      </c>
      <c r="K17">
        <f t="shared" si="4"/>
        <v>0</v>
      </c>
      <c r="L17">
        <f t="shared" ref="L17:L23" si="10">IF(H17=30,1,0)+IF(H17=40,1,0)+IF(H17=35,1,0)+IF(H17=25,1,0)</f>
        <v>1</v>
      </c>
      <c r="M17">
        <f t="shared" si="2"/>
        <v>0</v>
      </c>
      <c r="O17">
        <f t="shared" si="5"/>
        <v>0</v>
      </c>
      <c r="P17">
        <f t="shared" si="6"/>
        <v>1</v>
      </c>
      <c r="Q17">
        <f t="shared" si="7"/>
        <v>0</v>
      </c>
      <c r="R17">
        <f t="shared" si="8"/>
        <v>0</v>
      </c>
      <c r="S17">
        <f t="shared" si="9"/>
        <v>0</v>
      </c>
    </row>
    <row r="18" spans="1:21" x14ac:dyDescent="0.2">
      <c r="A18" s="6">
        <f t="shared" si="3"/>
        <v>0.2</v>
      </c>
      <c r="B18" s="6"/>
      <c r="C18">
        <v>20</v>
      </c>
      <c r="D18">
        <v>40</v>
      </c>
      <c r="E18">
        <v>15</v>
      </c>
      <c r="F18">
        <v>10</v>
      </c>
      <c r="G18">
        <v>5</v>
      </c>
      <c r="H18">
        <v>35</v>
      </c>
      <c r="I18">
        <f t="shared" si="0"/>
        <v>18</v>
      </c>
      <c r="J18" s="20" t="s">
        <v>531</v>
      </c>
      <c r="K18">
        <f t="shared" si="4"/>
        <v>0</v>
      </c>
      <c r="L18">
        <f t="shared" si="10"/>
        <v>1</v>
      </c>
      <c r="M18">
        <f t="shared" si="2"/>
        <v>0</v>
      </c>
      <c r="O18">
        <f t="shared" si="5"/>
        <v>0</v>
      </c>
      <c r="P18">
        <f t="shared" si="6"/>
        <v>0</v>
      </c>
      <c r="Q18">
        <f t="shared" si="7"/>
        <v>1</v>
      </c>
      <c r="R18">
        <f t="shared" si="8"/>
        <v>0</v>
      </c>
      <c r="S18">
        <f t="shared" si="9"/>
        <v>0</v>
      </c>
    </row>
    <row r="19" spans="1:21" x14ac:dyDescent="0.2">
      <c r="A19" s="6">
        <f t="shared" si="3"/>
        <v>0.30000000000000004</v>
      </c>
      <c r="B19" s="6"/>
      <c r="C19">
        <v>30</v>
      </c>
      <c r="D19">
        <v>20</v>
      </c>
      <c r="E19">
        <v>15</v>
      </c>
      <c r="F19">
        <v>10</v>
      </c>
      <c r="G19">
        <v>5</v>
      </c>
      <c r="H19">
        <v>35</v>
      </c>
      <c r="I19">
        <f t="shared" si="0"/>
        <v>16</v>
      </c>
      <c r="K19">
        <f t="shared" si="4"/>
        <v>0</v>
      </c>
      <c r="L19">
        <f t="shared" si="10"/>
        <v>1</v>
      </c>
      <c r="M19">
        <f t="shared" si="2"/>
        <v>0</v>
      </c>
      <c r="O19">
        <f t="shared" si="5"/>
        <v>0</v>
      </c>
      <c r="P19">
        <f t="shared" si="6"/>
        <v>0</v>
      </c>
      <c r="Q19">
        <f t="shared" si="7"/>
        <v>1</v>
      </c>
      <c r="R19">
        <f t="shared" si="8"/>
        <v>0</v>
      </c>
      <c r="S19">
        <f t="shared" si="9"/>
        <v>0</v>
      </c>
    </row>
    <row r="20" spans="1:21" x14ac:dyDescent="0.2">
      <c r="A20" s="6">
        <f t="shared" si="3"/>
        <v>0.4</v>
      </c>
      <c r="B20" s="6"/>
      <c r="C20">
        <v>15</v>
      </c>
      <c r="D20">
        <v>20</v>
      </c>
      <c r="E20">
        <v>10</v>
      </c>
      <c r="F20">
        <v>0</v>
      </c>
      <c r="G20">
        <v>5</v>
      </c>
      <c r="H20">
        <v>35</v>
      </c>
      <c r="I20">
        <f t="shared" si="0"/>
        <v>10</v>
      </c>
      <c r="J20" s="20" t="s">
        <v>531</v>
      </c>
      <c r="K20">
        <f t="shared" si="4"/>
        <v>0</v>
      </c>
      <c r="L20">
        <f t="shared" si="10"/>
        <v>1</v>
      </c>
      <c r="M20">
        <f t="shared" si="2"/>
        <v>0</v>
      </c>
      <c r="O20">
        <f t="shared" si="5"/>
        <v>0</v>
      </c>
      <c r="P20">
        <f t="shared" si="6"/>
        <v>1</v>
      </c>
      <c r="Q20">
        <f t="shared" si="7"/>
        <v>0</v>
      </c>
      <c r="R20">
        <f t="shared" si="8"/>
        <v>0</v>
      </c>
      <c r="S20">
        <f t="shared" si="9"/>
        <v>0</v>
      </c>
    </row>
    <row r="21" spans="1:21" x14ac:dyDescent="0.2">
      <c r="A21" s="6">
        <f t="shared" si="3"/>
        <v>0.5</v>
      </c>
      <c r="B21" s="6"/>
      <c r="C21">
        <v>30</v>
      </c>
      <c r="D21">
        <v>20</v>
      </c>
      <c r="E21">
        <v>10</v>
      </c>
      <c r="F21">
        <v>5</v>
      </c>
      <c r="G21">
        <v>10</v>
      </c>
      <c r="H21">
        <v>35</v>
      </c>
      <c r="I21">
        <f t="shared" si="0"/>
        <v>15</v>
      </c>
      <c r="K21">
        <f t="shared" si="4"/>
        <v>0</v>
      </c>
      <c r="L21">
        <f t="shared" si="10"/>
        <v>1</v>
      </c>
      <c r="M21">
        <f t="shared" si="2"/>
        <v>0</v>
      </c>
      <c r="O21">
        <f t="shared" si="5"/>
        <v>0</v>
      </c>
      <c r="P21">
        <f t="shared" si="6"/>
        <v>0</v>
      </c>
      <c r="Q21">
        <f t="shared" si="7"/>
        <v>1</v>
      </c>
      <c r="R21">
        <f t="shared" si="8"/>
        <v>0</v>
      </c>
      <c r="S21">
        <f t="shared" si="9"/>
        <v>0</v>
      </c>
    </row>
    <row r="22" spans="1:21" x14ac:dyDescent="0.2">
      <c r="A22" s="6">
        <f t="shared" si="3"/>
        <v>0.6</v>
      </c>
      <c r="B22" s="6"/>
      <c r="C22">
        <v>25</v>
      </c>
      <c r="D22">
        <v>20</v>
      </c>
      <c r="E22">
        <v>20</v>
      </c>
      <c r="F22">
        <v>10</v>
      </c>
      <c r="G22">
        <v>10</v>
      </c>
      <c r="H22">
        <v>20</v>
      </c>
      <c r="I22">
        <f t="shared" si="0"/>
        <v>17</v>
      </c>
      <c r="K22">
        <f t="shared" si="4"/>
        <v>1</v>
      </c>
      <c r="L22">
        <f t="shared" si="10"/>
        <v>0</v>
      </c>
      <c r="M22">
        <f t="shared" si="2"/>
        <v>0</v>
      </c>
      <c r="O22">
        <f t="shared" si="5"/>
        <v>0</v>
      </c>
      <c r="P22">
        <f t="shared" si="6"/>
        <v>0</v>
      </c>
      <c r="Q22">
        <f t="shared" si="7"/>
        <v>1</v>
      </c>
      <c r="R22">
        <f t="shared" si="8"/>
        <v>0</v>
      </c>
      <c r="S22">
        <f t="shared" si="9"/>
        <v>0</v>
      </c>
    </row>
    <row r="23" spans="1:21" x14ac:dyDescent="0.2">
      <c r="A23" s="6">
        <f t="shared" si="3"/>
        <v>0.7</v>
      </c>
      <c r="B23" s="6" t="s">
        <v>246</v>
      </c>
      <c r="C23">
        <v>20</v>
      </c>
      <c r="D23">
        <v>30</v>
      </c>
      <c r="E23">
        <v>35</v>
      </c>
      <c r="F23">
        <v>5</v>
      </c>
      <c r="G23">
        <v>20</v>
      </c>
      <c r="H23">
        <v>20</v>
      </c>
      <c r="I23">
        <f t="shared" si="0"/>
        <v>22</v>
      </c>
      <c r="J23" s="20" t="s">
        <v>531</v>
      </c>
      <c r="K23">
        <f t="shared" si="4"/>
        <v>1</v>
      </c>
      <c r="L23">
        <f t="shared" si="10"/>
        <v>0</v>
      </c>
      <c r="M23">
        <f t="shared" si="2"/>
        <v>0</v>
      </c>
      <c r="O23">
        <f t="shared" si="5"/>
        <v>0</v>
      </c>
      <c r="P23">
        <f t="shared" si="6"/>
        <v>0</v>
      </c>
      <c r="Q23">
        <f t="shared" si="7"/>
        <v>0</v>
      </c>
      <c r="R23">
        <f t="shared" si="8"/>
        <v>1</v>
      </c>
      <c r="S23">
        <f t="shared" si="9"/>
        <v>0</v>
      </c>
    </row>
    <row r="24" spans="1:21" x14ac:dyDescent="0.2">
      <c r="A24" s="6"/>
      <c r="B24" s="6"/>
    </row>
    <row r="26" spans="1:21" x14ac:dyDescent="0.2">
      <c r="H26" s="19">
        <f>AVERAGE(H7:H24)</f>
        <v>32.692307692307693</v>
      </c>
      <c r="I26" s="19">
        <f>AVERAGE(I7:I24)</f>
        <v>12.538461538461538</v>
      </c>
      <c r="J26" t="s">
        <v>35</v>
      </c>
      <c r="K26">
        <f>SUM(K7:K25)/10</f>
        <v>0.2</v>
      </c>
      <c r="L26">
        <f>SUM(L7:L25)/10</f>
        <v>1.1000000000000001</v>
      </c>
      <c r="M26">
        <f>SUM(M7:M25)/10</f>
        <v>0</v>
      </c>
      <c r="O26">
        <f>SUM(O7:O25)/10</f>
        <v>0</v>
      </c>
      <c r="P26">
        <f>SUM(P7:P25)/10</f>
        <v>0.6</v>
      </c>
      <c r="Q26">
        <f>SUM(Q7:Q25)/10</f>
        <v>0.6</v>
      </c>
      <c r="R26">
        <f>SUM(R7:R25)/10</f>
        <v>0.1</v>
      </c>
      <c r="S26">
        <f>SUM(S7:S25)/10</f>
        <v>0</v>
      </c>
      <c r="U26">
        <f>SUM(U7:U25)/10</f>
        <v>0</v>
      </c>
    </row>
    <row r="28" spans="1:21" x14ac:dyDescent="0.2">
      <c r="A28" s="20" t="s">
        <v>506</v>
      </c>
    </row>
    <row r="29" spans="1:21" x14ac:dyDescent="0.2">
      <c r="A29">
        <v>1</v>
      </c>
      <c r="B29" s="20" t="s">
        <v>517</v>
      </c>
    </row>
    <row r="30" spans="1:21" x14ac:dyDescent="0.2">
      <c r="A30">
        <v>2</v>
      </c>
      <c r="B30" s="20" t="s">
        <v>522</v>
      </c>
    </row>
    <row r="31" spans="1:21" x14ac:dyDescent="0.2">
      <c r="A31">
        <v>3</v>
      </c>
      <c r="B31" s="20" t="s">
        <v>532</v>
      </c>
    </row>
  </sheetData>
  <phoneticPr fontId="4" type="noConversion"/>
  <pageMargins left="0.75" right="0.75" top="1" bottom="1" header="0.5" footer="0.5"/>
  <pageSetup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8"/>
  <sheetViews>
    <sheetView workbookViewId="0">
      <selection activeCell="J22" sqref="J22"/>
    </sheetView>
  </sheetViews>
  <sheetFormatPr defaultRowHeight="12.75" x14ac:dyDescent="0.2"/>
  <cols>
    <col min="2" max="2" width="18.5703125" customWidth="1"/>
    <col min="8" max="8" width="11.140625" customWidth="1"/>
    <col min="9" max="9" width="10.85546875" customWidth="1"/>
    <col min="10" max="10" width="11.42578125" customWidth="1"/>
    <col min="11" max="14" width="9.140625" customWidth="1"/>
  </cols>
  <sheetData>
    <row r="1" spans="1:21" x14ac:dyDescent="0.2">
      <c r="A1" s="4" t="s">
        <v>71</v>
      </c>
      <c r="B1" s="4"/>
      <c r="E1" s="60"/>
      <c r="H1" s="62">
        <v>45236</v>
      </c>
      <c r="L1" s="60"/>
      <c r="N1" s="60"/>
    </row>
    <row r="3" spans="1:21" x14ac:dyDescent="0.2">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49</v>
      </c>
      <c r="H5" s="2" t="s">
        <v>7</v>
      </c>
      <c r="I5" s="2" t="s">
        <v>29</v>
      </c>
      <c r="K5" s="2" t="s">
        <v>32</v>
      </c>
      <c r="L5" s="2" t="s">
        <v>33</v>
      </c>
      <c r="M5" s="2" t="s">
        <v>34</v>
      </c>
      <c r="O5" s="2" t="s">
        <v>38</v>
      </c>
      <c r="P5" s="2" t="s">
        <v>39</v>
      </c>
      <c r="Q5" s="2" t="s">
        <v>47</v>
      </c>
      <c r="R5" s="2" t="s">
        <v>40</v>
      </c>
      <c r="S5" s="2" t="s">
        <v>41</v>
      </c>
      <c r="U5" s="4" t="s">
        <v>51</v>
      </c>
    </row>
    <row r="6" spans="1:21" x14ac:dyDescent="0.2">
      <c r="A6" s="4"/>
      <c r="B6" s="4"/>
    </row>
    <row r="7" spans="1:21" x14ac:dyDescent="0.2">
      <c r="A7" s="6">
        <v>0</v>
      </c>
      <c r="B7" s="6"/>
      <c r="C7">
        <v>0</v>
      </c>
      <c r="D7">
        <v>15</v>
      </c>
      <c r="E7">
        <v>0</v>
      </c>
      <c r="F7">
        <v>0</v>
      </c>
      <c r="G7">
        <v>15</v>
      </c>
      <c r="H7">
        <v>15</v>
      </c>
      <c r="I7">
        <f>SUM(C7:G7)/5</f>
        <v>6</v>
      </c>
      <c r="J7" s="20" t="s">
        <v>519</v>
      </c>
      <c r="K7">
        <f>IF(H7&lt;25,1,0)</f>
        <v>1</v>
      </c>
      <c r="L7">
        <f>IF(H7=30,1,0)+IF(H7=40,1,0)+IF(H7=35,1,0)+IF(H7=25,1,0)</f>
        <v>0</v>
      </c>
      <c r="M7">
        <f>1-L7-K7</f>
        <v>0</v>
      </c>
      <c r="O7">
        <f>IF(I7&lt;$O$3,1,0)</f>
        <v>0</v>
      </c>
      <c r="P7">
        <f>IF(I7&lt;P$3,1,0)-O7</f>
        <v>1</v>
      </c>
      <c r="Q7">
        <f>IF(I7&lt;Q$3,1,0)-O7-P7</f>
        <v>0</v>
      </c>
      <c r="R7">
        <f>IF(I7&lt;R$3,1,0)-O7-P7-Q7</f>
        <v>0</v>
      </c>
      <c r="S7">
        <f>1-SUM(O7:R7)</f>
        <v>0</v>
      </c>
    </row>
    <row r="8" spans="1:21" x14ac:dyDescent="0.2">
      <c r="A8" s="6">
        <f t="shared" ref="A8:A28" si="0">0.1+A7</f>
        <v>0.1</v>
      </c>
      <c r="B8" s="6"/>
      <c r="C8">
        <v>10</v>
      </c>
      <c r="D8">
        <v>10</v>
      </c>
      <c r="E8">
        <v>0</v>
      </c>
      <c r="F8">
        <v>0</v>
      </c>
      <c r="G8">
        <v>10</v>
      </c>
      <c r="H8">
        <v>15</v>
      </c>
      <c r="I8">
        <f>SUM(C8:G8)/5</f>
        <v>6</v>
      </c>
      <c r="J8" s="20" t="s">
        <v>519</v>
      </c>
      <c r="K8">
        <f>IF(H8&lt;25,1,0)</f>
        <v>1</v>
      </c>
      <c r="L8">
        <f>IF(H8=30,1,0)+IF(H8=40,1,0)+IF(H8=35,1,0)+IF(H8=25,1,0)</f>
        <v>0</v>
      </c>
      <c r="M8">
        <f>1-L8-K8</f>
        <v>0</v>
      </c>
      <c r="O8">
        <f>IF(I8&lt;$O$3,1,0)</f>
        <v>0</v>
      </c>
      <c r="P8">
        <f>IF(I8&lt;P$3,1,0)-O8</f>
        <v>1</v>
      </c>
      <c r="Q8">
        <f>IF(I8&lt;Q$3,1,0)-O8-P8</f>
        <v>0</v>
      </c>
      <c r="R8">
        <f>IF(I8&lt;R$3,1,0)-O8-P8-Q8</f>
        <v>0</v>
      </c>
      <c r="S8">
        <f>1-SUM(O8:R8)</f>
        <v>0</v>
      </c>
    </row>
    <row r="9" spans="1:21" x14ac:dyDescent="0.2">
      <c r="A9" s="6">
        <f t="shared" si="0"/>
        <v>0.2</v>
      </c>
      <c r="B9" s="6"/>
      <c r="C9">
        <v>50</v>
      </c>
      <c r="D9">
        <v>40</v>
      </c>
      <c r="E9">
        <v>10</v>
      </c>
      <c r="F9">
        <v>10</v>
      </c>
      <c r="G9">
        <v>5</v>
      </c>
      <c r="H9">
        <v>20</v>
      </c>
      <c r="I9">
        <f>SUM(C9:G9)/5</f>
        <v>23</v>
      </c>
      <c r="J9" s="20" t="s">
        <v>519</v>
      </c>
      <c r="K9">
        <f>IF(H9&lt;25,1,0)</f>
        <v>1</v>
      </c>
      <c r="L9">
        <f>IF(H9=30,1,0)+IF(H9=40,1,0)+IF(H9=35,1,0)+IF(H9=25,1,0)</f>
        <v>0</v>
      </c>
      <c r="M9">
        <f>1-L9-K9</f>
        <v>0</v>
      </c>
      <c r="O9">
        <f>IF(I9&lt;$O$3,1,0)</f>
        <v>0</v>
      </c>
      <c r="P9">
        <f>IF(I9&lt;P$3,1,0)-O9</f>
        <v>0</v>
      </c>
      <c r="Q9">
        <f>IF(I9&lt;Q$3,1,0)-O9-P9</f>
        <v>0</v>
      </c>
      <c r="R9">
        <f>IF(I9&lt;R$3,1,0)-O9-P9-Q9</f>
        <v>1</v>
      </c>
      <c r="S9">
        <f>1-SUM(O9:R9)</f>
        <v>0</v>
      </c>
    </row>
    <row r="10" spans="1:21" x14ac:dyDescent="0.2">
      <c r="A10" s="6">
        <f t="shared" si="0"/>
        <v>0.30000000000000004</v>
      </c>
      <c r="B10" s="6"/>
      <c r="C10">
        <v>30</v>
      </c>
      <c r="D10">
        <v>10</v>
      </c>
      <c r="E10">
        <v>10</v>
      </c>
      <c r="F10">
        <v>0</v>
      </c>
      <c r="G10">
        <v>0</v>
      </c>
      <c r="H10">
        <v>20</v>
      </c>
      <c r="I10">
        <f>SUM(C10:G10)/5</f>
        <v>10</v>
      </c>
      <c r="J10" s="20" t="s">
        <v>520</v>
      </c>
      <c r="K10">
        <f>IF(H10&lt;25,1,0)</f>
        <v>1</v>
      </c>
      <c r="L10">
        <f>IF(H10=30,1,0)+IF(H10=40,1,0)+IF(H10=35,1,0)+IF(H10=25,1,0)</f>
        <v>0</v>
      </c>
      <c r="M10">
        <f>1-L10-K10</f>
        <v>0</v>
      </c>
      <c r="O10">
        <f>IF(I10&lt;$O$3,1,0)</f>
        <v>0</v>
      </c>
      <c r="P10">
        <f>IF(I10&lt;P$3,1,0)-O10</f>
        <v>1</v>
      </c>
      <c r="Q10">
        <f>IF(I10&lt;Q$3,1,0)-O10-P10</f>
        <v>0</v>
      </c>
      <c r="R10">
        <f>IF(I10&lt;R$3,1,0)-O10-P10-Q10</f>
        <v>0</v>
      </c>
      <c r="S10">
        <f>1-SUM(O10:R10)</f>
        <v>0</v>
      </c>
      <c r="U10">
        <v>1</v>
      </c>
    </row>
    <row r="11" spans="1:21" x14ac:dyDescent="0.2">
      <c r="A11" s="6">
        <f t="shared" si="0"/>
        <v>0.4</v>
      </c>
      <c r="B11" s="6"/>
      <c r="U11">
        <v>1</v>
      </c>
    </row>
    <row r="12" spans="1:21" x14ac:dyDescent="0.2">
      <c r="A12" s="6">
        <f t="shared" si="0"/>
        <v>0.5</v>
      </c>
      <c r="B12" s="6"/>
      <c r="U12">
        <v>1</v>
      </c>
    </row>
    <row r="13" spans="1:21" x14ac:dyDescent="0.2">
      <c r="A13" s="6">
        <f t="shared" si="0"/>
        <v>0.6</v>
      </c>
      <c r="B13" s="6"/>
      <c r="U13">
        <v>1</v>
      </c>
    </row>
    <row r="14" spans="1:21" x14ac:dyDescent="0.2">
      <c r="A14" s="6">
        <f t="shared" si="0"/>
        <v>0.7</v>
      </c>
      <c r="B14" s="6"/>
      <c r="U14">
        <v>1</v>
      </c>
    </row>
    <row r="15" spans="1:21" x14ac:dyDescent="0.2">
      <c r="A15" s="6">
        <f t="shared" si="0"/>
        <v>0.79999999999999993</v>
      </c>
      <c r="B15" s="6"/>
      <c r="U15">
        <v>1</v>
      </c>
    </row>
    <row r="16" spans="1:21" x14ac:dyDescent="0.2">
      <c r="A16" s="6">
        <f t="shared" si="0"/>
        <v>0.89999999999999991</v>
      </c>
      <c r="B16" s="6"/>
      <c r="U16">
        <v>1</v>
      </c>
    </row>
    <row r="17" spans="1:22" x14ac:dyDescent="0.2">
      <c r="A17" s="6">
        <f t="shared" si="0"/>
        <v>0.99999999999999989</v>
      </c>
      <c r="B17" s="6"/>
      <c r="U17">
        <v>1</v>
      </c>
    </row>
    <row r="18" spans="1:22" x14ac:dyDescent="0.2">
      <c r="A18" s="6">
        <f t="shared" si="0"/>
        <v>1.0999999999999999</v>
      </c>
      <c r="B18" s="6"/>
      <c r="U18">
        <v>1</v>
      </c>
    </row>
    <row r="19" spans="1:22" x14ac:dyDescent="0.2">
      <c r="A19" s="6">
        <f t="shared" si="0"/>
        <v>1.2</v>
      </c>
      <c r="B19" s="6"/>
      <c r="U19">
        <v>1</v>
      </c>
    </row>
    <row r="20" spans="1:22" x14ac:dyDescent="0.2">
      <c r="A20" s="6">
        <f t="shared" si="0"/>
        <v>1.3</v>
      </c>
      <c r="B20" s="6"/>
      <c r="U20">
        <v>1</v>
      </c>
    </row>
    <row r="21" spans="1:22" x14ac:dyDescent="0.2">
      <c r="A21" s="6">
        <f t="shared" si="0"/>
        <v>1.4000000000000001</v>
      </c>
      <c r="B21" s="6"/>
      <c r="U21">
        <v>1</v>
      </c>
    </row>
    <row r="22" spans="1:22" x14ac:dyDescent="0.2">
      <c r="A22" s="6">
        <f t="shared" si="0"/>
        <v>1.5000000000000002</v>
      </c>
      <c r="B22" s="6"/>
      <c r="U22">
        <v>1</v>
      </c>
    </row>
    <row r="23" spans="1:22" x14ac:dyDescent="0.2">
      <c r="A23" s="6">
        <f t="shared" si="0"/>
        <v>1.6000000000000003</v>
      </c>
      <c r="B23" s="6" t="s">
        <v>51</v>
      </c>
      <c r="V23" s="20"/>
    </row>
    <row r="24" spans="1:22" x14ac:dyDescent="0.2">
      <c r="A24" s="6">
        <f t="shared" si="0"/>
        <v>1.7000000000000004</v>
      </c>
      <c r="B24" s="6"/>
      <c r="C24">
        <v>0</v>
      </c>
      <c r="D24">
        <v>0</v>
      </c>
      <c r="E24">
        <v>0</v>
      </c>
      <c r="F24">
        <v>0</v>
      </c>
      <c r="G24">
        <v>0</v>
      </c>
      <c r="H24">
        <v>5</v>
      </c>
      <c r="I24">
        <f t="shared" ref="I24:I28" si="1">SUM(C24:G24)/5</f>
        <v>0</v>
      </c>
      <c r="J24" s="20" t="s">
        <v>526</v>
      </c>
      <c r="K24">
        <f t="shared" ref="K24:K25" si="2">IF(H24&lt;25,1,0)</f>
        <v>1</v>
      </c>
      <c r="L24">
        <f>IF(H24=30,1,0)+IF(H24=40,1,0)+IF(H24=35,1,0)+IF(H24=25,1,0)</f>
        <v>0</v>
      </c>
      <c r="M24">
        <f t="shared" ref="M24:M25" si="3">1-L24-K24</f>
        <v>0</v>
      </c>
      <c r="O24">
        <f t="shared" ref="O24:O25" si="4">IF(I24&lt;$O$3,1,0)</f>
        <v>1</v>
      </c>
      <c r="P24">
        <f t="shared" ref="P24:P25" si="5">IF(I24&lt;P$3,1,0)-O24</f>
        <v>0</v>
      </c>
      <c r="Q24">
        <f t="shared" ref="Q24:Q25" si="6">IF(I24&lt;Q$3,1,0)-O24-P24</f>
        <v>0</v>
      </c>
      <c r="R24">
        <f t="shared" ref="R24:R25" si="7">IF(I24&lt;R$3,1,0)-O24-P24-Q24</f>
        <v>0</v>
      </c>
      <c r="S24">
        <f t="shared" ref="S24:S25" si="8">1-SUM(O24:R24)</f>
        <v>0</v>
      </c>
      <c r="V24" s="20" t="s">
        <v>190</v>
      </c>
    </row>
    <row r="25" spans="1:22" x14ac:dyDescent="0.2">
      <c r="A25" s="6">
        <f t="shared" si="0"/>
        <v>1.8000000000000005</v>
      </c>
      <c r="B25" s="6"/>
      <c r="C25">
        <v>0</v>
      </c>
      <c r="D25">
        <v>0</v>
      </c>
      <c r="E25">
        <v>0</v>
      </c>
      <c r="F25">
        <v>0</v>
      </c>
      <c r="G25">
        <v>0</v>
      </c>
      <c r="H25">
        <v>10</v>
      </c>
      <c r="I25">
        <f t="shared" si="1"/>
        <v>0</v>
      </c>
      <c r="J25" s="20" t="s">
        <v>526</v>
      </c>
      <c r="K25">
        <f t="shared" si="2"/>
        <v>1</v>
      </c>
      <c r="L25">
        <f>IF(H25=30,1,0)+IF(H25=40,1,0)+IF(H25=35,1,0)+IF(H25=25,1,0)</f>
        <v>0</v>
      </c>
      <c r="M25">
        <f t="shared" si="3"/>
        <v>0</v>
      </c>
      <c r="O25">
        <f t="shared" si="4"/>
        <v>1</v>
      </c>
      <c r="P25">
        <f t="shared" si="5"/>
        <v>0</v>
      </c>
      <c r="Q25">
        <f t="shared" si="6"/>
        <v>0</v>
      </c>
      <c r="R25">
        <f t="shared" si="7"/>
        <v>0</v>
      </c>
      <c r="S25">
        <f t="shared" si="8"/>
        <v>0</v>
      </c>
      <c r="V25" s="20" t="s">
        <v>190</v>
      </c>
    </row>
    <row r="26" spans="1:22" x14ac:dyDescent="0.2">
      <c r="A26" s="6">
        <f t="shared" si="0"/>
        <v>1.9000000000000006</v>
      </c>
      <c r="B26" s="6"/>
      <c r="C26">
        <v>0</v>
      </c>
      <c r="D26">
        <v>0</v>
      </c>
      <c r="E26">
        <v>0</v>
      </c>
      <c r="F26">
        <v>0</v>
      </c>
      <c r="G26">
        <v>0</v>
      </c>
      <c r="H26">
        <v>5</v>
      </c>
      <c r="I26">
        <f t="shared" si="1"/>
        <v>0</v>
      </c>
      <c r="J26" s="20" t="s">
        <v>526</v>
      </c>
      <c r="K26">
        <f t="shared" ref="K26:K28" si="9">IF(H26&lt;25,1,0)</f>
        <v>1</v>
      </c>
      <c r="L26">
        <f>IF(H26=30,1,0)+IF(H26=40,1,0)+IF(H26=35,1,0)+IF(H26=25,1,0)</f>
        <v>0</v>
      </c>
      <c r="M26">
        <f t="shared" ref="M26:M28" si="10">1-L26-K26</f>
        <v>0</v>
      </c>
      <c r="O26">
        <f t="shared" ref="O26:O28" si="11">IF(I26&lt;$O$3,1,0)</f>
        <v>1</v>
      </c>
      <c r="P26">
        <f t="shared" ref="P26:P28" si="12">IF(I26&lt;P$3,1,0)-O26</f>
        <v>0</v>
      </c>
      <c r="Q26">
        <f t="shared" ref="Q26:Q28" si="13">IF(I26&lt;Q$3,1,0)-O26-P26</f>
        <v>0</v>
      </c>
      <c r="R26">
        <f t="shared" ref="R26:R28" si="14">IF(I26&lt;R$3,1,0)-O26-P26-Q26</f>
        <v>0</v>
      </c>
      <c r="S26">
        <f t="shared" ref="S26:S28" si="15">1-SUM(O26:R26)</f>
        <v>0</v>
      </c>
    </row>
    <row r="27" spans="1:22" x14ac:dyDescent="0.2">
      <c r="A27" s="6">
        <f t="shared" si="0"/>
        <v>2.0000000000000004</v>
      </c>
      <c r="B27" s="23" t="s">
        <v>372</v>
      </c>
      <c r="C27">
        <v>0</v>
      </c>
      <c r="D27">
        <v>0</v>
      </c>
      <c r="E27">
        <v>0</v>
      </c>
      <c r="F27">
        <v>0</v>
      </c>
      <c r="G27">
        <v>0</v>
      </c>
      <c r="H27">
        <v>5</v>
      </c>
      <c r="I27">
        <f t="shared" si="1"/>
        <v>0</v>
      </c>
      <c r="J27" s="20" t="s">
        <v>526</v>
      </c>
      <c r="K27">
        <f t="shared" si="9"/>
        <v>1</v>
      </c>
      <c r="L27">
        <f>IF(H27=30,1,0)+IF(H27=40,1,0)+IF(H27=35,1,0)+IF(H27=25,1,0)</f>
        <v>0</v>
      </c>
      <c r="M27">
        <f t="shared" si="10"/>
        <v>0</v>
      </c>
      <c r="O27">
        <f t="shared" si="11"/>
        <v>1</v>
      </c>
      <c r="P27">
        <f t="shared" si="12"/>
        <v>0</v>
      </c>
      <c r="Q27">
        <f t="shared" si="13"/>
        <v>0</v>
      </c>
      <c r="R27">
        <f t="shared" si="14"/>
        <v>0</v>
      </c>
      <c r="S27">
        <f t="shared" si="15"/>
        <v>0</v>
      </c>
    </row>
    <row r="28" spans="1:22" x14ac:dyDescent="0.2">
      <c r="A28" s="6">
        <f t="shared" si="0"/>
        <v>2.1000000000000005</v>
      </c>
      <c r="B28" s="6" t="s">
        <v>252</v>
      </c>
      <c r="C28">
        <v>0</v>
      </c>
      <c r="D28">
        <v>0</v>
      </c>
      <c r="E28">
        <v>0</v>
      </c>
      <c r="F28">
        <v>0</v>
      </c>
      <c r="G28">
        <v>0</v>
      </c>
      <c r="H28">
        <v>5</v>
      </c>
      <c r="I28">
        <f t="shared" si="1"/>
        <v>0</v>
      </c>
      <c r="J28" s="20" t="s">
        <v>526</v>
      </c>
      <c r="K28">
        <f t="shared" si="9"/>
        <v>1</v>
      </c>
      <c r="L28">
        <f>IF(H28=30,1,0)+IF(H28=40,1,0)+IF(H28=35,1,0)+IF(H28=25,1,0)</f>
        <v>0</v>
      </c>
      <c r="M28">
        <f t="shared" si="10"/>
        <v>0</v>
      </c>
      <c r="O28">
        <f t="shared" si="11"/>
        <v>1</v>
      </c>
      <c r="P28">
        <f t="shared" si="12"/>
        <v>0</v>
      </c>
      <c r="Q28">
        <f t="shared" si="13"/>
        <v>0</v>
      </c>
      <c r="R28">
        <f t="shared" si="14"/>
        <v>0</v>
      </c>
      <c r="S28">
        <f t="shared" si="15"/>
        <v>0</v>
      </c>
    </row>
    <row r="29" spans="1:22" x14ac:dyDescent="0.2">
      <c r="A29" s="6"/>
      <c r="B29" s="6"/>
    </row>
    <row r="31" spans="1:22" x14ac:dyDescent="0.2">
      <c r="H31" s="19">
        <f>AVERAGE(H6:H29)</f>
        <v>11.111111111111111</v>
      </c>
      <c r="I31" s="19">
        <f>AVERAGE(I6:I29)</f>
        <v>5</v>
      </c>
      <c r="J31" t="s">
        <v>35</v>
      </c>
      <c r="K31">
        <f>SUM(K7:K30)/10</f>
        <v>0.9</v>
      </c>
      <c r="L31">
        <f>SUM(L7:L30)/10</f>
        <v>0</v>
      </c>
      <c r="M31">
        <f>SUM(M7:M30)/10</f>
        <v>0</v>
      </c>
      <c r="O31">
        <f>SUM(O7:O29)/10</f>
        <v>0.5</v>
      </c>
      <c r="P31">
        <f>SUM(P7:P29)/10</f>
        <v>0.3</v>
      </c>
      <c r="Q31">
        <f>SUM(Q7:Q29)/10</f>
        <v>0</v>
      </c>
      <c r="R31">
        <f>SUM(R7:R29)/10</f>
        <v>0.1</v>
      </c>
      <c r="S31">
        <f>SUM(S7:S29)/10</f>
        <v>0</v>
      </c>
      <c r="U31">
        <f>SUM(U7:U29)/10</f>
        <v>1.3</v>
      </c>
    </row>
    <row r="33" spans="1:9" x14ac:dyDescent="0.2">
      <c r="F33" s="20" t="s">
        <v>137</v>
      </c>
      <c r="H33" s="19">
        <f>AVERAGE(H7:H10)</f>
        <v>17.5</v>
      </c>
      <c r="I33" s="19">
        <f>AVERAGE(I7:I10)</f>
        <v>11.25</v>
      </c>
    </row>
    <row r="34" spans="1:9" x14ac:dyDescent="0.2">
      <c r="F34" s="20" t="s">
        <v>138</v>
      </c>
      <c r="H34" s="19">
        <f>AVERAGE(H23:H28)</f>
        <v>6</v>
      </c>
      <c r="I34" s="19">
        <f>AVERAGE(I23:I28)</f>
        <v>0</v>
      </c>
    </row>
    <row r="37" spans="1:9" x14ac:dyDescent="0.2">
      <c r="A37" s="20" t="s">
        <v>506</v>
      </c>
    </row>
    <row r="38" spans="1:9" x14ac:dyDescent="0.2">
      <c r="A38">
        <v>1</v>
      </c>
      <c r="B38" s="20" t="s">
        <v>518</v>
      </c>
    </row>
  </sheetData>
  <phoneticPr fontId="4" type="noConversion"/>
  <pageMargins left="0.75" right="0.75" top="1" bottom="1" header="0.5" footer="0.5"/>
  <pageSetup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21"/>
  <sheetViews>
    <sheetView workbookViewId="0">
      <pane xSplit="2" ySplit="5" topLeftCell="C6" activePane="bottomRight" state="frozen"/>
      <selection pane="topRight" activeCell="C1" sqref="C1"/>
      <selection pane="bottomLeft" activeCell="A6" sqref="A6"/>
      <selection pane="bottomRight" activeCell="B22" sqref="B22"/>
    </sheetView>
  </sheetViews>
  <sheetFormatPr defaultRowHeight="12.75" x14ac:dyDescent="0.2"/>
  <cols>
    <col min="2" max="2" width="16.140625" customWidth="1"/>
    <col min="8" max="8" width="10.7109375" customWidth="1"/>
    <col min="9" max="9" width="10.28515625" customWidth="1"/>
    <col min="10" max="10" width="14.28515625" customWidth="1"/>
  </cols>
  <sheetData>
    <row r="1" spans="1:21" x14ac:dyDescent="0.2">
      <c r="A1" s="4" t="s">
        <v>341</v>
      </c>
      <c r="B1" s="4"/>
      <c r="H1" s="62">
        <v>45236</v>
      </c>
    </row>
    <row r="3" spans="1:21" x14ac:dyDescent="0.2">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58</v>
      </c>
      <c r="H5" s="2" t="s">
        <v>7</v>
      </c>
      <c r="I5" s="2" t="s">
        <v>29</v>
      </c>
      <c r="K5" s="2" t="s">
        <v>32</v>
      </c>
      <c r="L5" s="2" t="s">
        <v>33</v>
      </c>
      <c r="M5" s="2" t="s">
        <v>34</v>
      </c>
      <c r="O5" s="2" t="s">
        <v>38</v>
      </c>
      <c r="P5" s="2" t="s">
        <v>39</v>
      </c>
      <c r="Q5" s="2" t="s">
        <v>47</v>
      </c>
      <c r="R5" s="2" t="s">
        <v>40</v>
      </c>
      <c r="S5" s="2" t="s">
        <v>41</v>
      </c>
      <c r="U5" s="2" t="s">
        <v>51</v>
      </c>
    </row>
    <row r="6" spans="1:21" x14ac:dyDescent="0.2">
      <c r="A6" s="4" t="s">
        <v>191</v>
      </c>
      <c r="C6" s="2"/>
      <c r="D6" s="2"/>
      <c r="E6" s="2"/>
      <c r="F6" s="2"/>
      <c r="G6" s="2"/>
      <c r="H6" s="2"/>
      <c r="I6" s="2"/>
      <c r="K6" s="2"/>
      <c r="L6" s="2"/>
      <c r="M6" s="2"/>
      <c r="O6" s="2"/>
      <c r="P6" s="2"/>
      <c r="Q6" s="2"/>
      <c r="R6" s="2"/>
      <c r="S6" s="2"/>
      <c r="U6" s="2"/>
    </row>
    <row r="7" spans="1:21" x14ac:dyDescent="0.2">
      <c r="A7" s="6">
        <v>0</v>
      </c>
      <c r="B7" s="6" t="s">
        <v>254</v>
      </c>
      <c r="C7">
        <v>40</v>
      </c>
      <c r="D7">
        <v>40</v>
      </c>
      <c r="E7">
        <v>20</v>
      </c>
      <c r="F7">
        <v>20</v>
      </c>
      <c r="G7">
        <v>50</v>
      </c>
      <c r="H7">
        <v>60</v>
      </c>
      <c r="I7">
        <f t="shared" ref="I7:I13" si="0">SUM(C7:G7)/5</f>
        <v>34</v>
      </c>
      <c r="J7" s="20" t="s">
        <v>527</v>
      </c>
      <c r="K7">
        <f t="shared" ref="K7" si="1">IF(H7&lt;25,1,0)</f>
        <v>0</v>
      </c>
      <c r="L7">
        <f t="shared" ref="L7:L13" si="2">IF(H7=30,1,0)+IF(H7=40,1,0)+IF(H7=35,1,0)+IF(H7=25,1,0)</f>
        <v>0</v>
      </c>
      <c r="M7">
        <f t="shared" ref="M7" si="3">1-L7-K7</f>
        <v>1</v>
      </c>
      <c r="O7">
        <f t="shared" ref="O7" si="4">IF(I7&lt;$O$3,1,0)</f>
        <v>0</v>
      </c>
      <c r="P7">
        <f t="shared" ref="P7" si="5">IF(I7&lt;P$3,1,0)-O7</f>
        <v>0</v>
      </c>
      <c r="Q7">
        <f t="shared" ref="Q7" si="6">IF(I7&lt;Q$3,1,0)-O7-P7</f>
        <v>0</v>
      </c>
      <c r="R7">
        <f t="shared" ref="R7" si="7">IF(I7&lt;R$3,1,0)-O7-P7-Q7</f>
        <v>0</v>
      </c>
      <c r="S7">
        <f t="shared" ref="S7" si="8">1-SUM(O7:R7)</f>
        <v>1</v>
      </c>
    </row>
    <row r="8" spans="1:21" x14ac:dyDescent="0.2">
      <c r="A8" s="6">
        <f>0.1+A7</f>
        <v>0.1</v>
      </c>
      <c r="C8">
        <v>20</v>
      </c>
      <c r="D8">
        <v>30</v>
      </c>
      <c r="E8">
        <v>25</v>
      </c>
      <c r="F8">
        <v>10</v>
      </c>
      <c r="G8">
        <v>10</v>
      </c>
      <c r="H8">
        <v>30</v>
      </c>
      <c r="I8">
        <f t="shared" si="0"/>
        <v>19</v>
      </c>
      <c r="J8" s="20" t="s">
        <v>527</v>
      </c>
      <c r="K8">
        <f t="shared" ref="K8:K13" si="9">IF(H8&lt;25,1,0)</f>
        <v>0</v>
      </c>
      <c r="L8">
        <f t="shared" si="2"/>
        <v>1</v>
      </c>
      <c r="M8">
        <f t="shared" ref="M8:M13" si="10">1-L8-K8</f>
        <v>0</v>
      </c>
      <c r="O8">
        <f t="shared" ref="O8:O13" si="11">IF(I8&lt;$O$3,1,0)</f>
        <v>0</v>
      </c>
      <c r="P8">
        <f t="shared" ref="P8:P13" si="12">IF(I8&lt;P$3,1,0)-O8</f>
        <v>0</v>
      </c>
      <c r="Q8">
        <f t="shared" ref="Q8:Q13" si="13">IF(I8&lt;Q$3,1,0)-O8-P8</f>
        <v>1</v>
      </c>
      <c r="R8">
        <f t="shared" ref="R8:R13" si="14">IF(I8&lt;R$3,1,0)-O8-P8-Q8</f>
        <v>0</v>
      </c>
      <c r="S8">
        <f t="shared" ref="S8:S13" si="15">1-SUM(O8:R8)</f>
        <v>0</v>
      </c>
    </row>
    <row r="9" spans="1:21" x14ac:dyDescent="0.2">
      <c r="A9" s="6">
        <f>0.1+A8</f>
        <v>0.2</v>
      </c>
      <c r="B9" s="23" t="s">
        <v>441</v>
      </c>
      <c r="C9">
        <v>10</v>
      </c>
      <c r="D9">
        <v>10</v>
      </c>
      <c r="E9">
        <v>10</v>
      </c>
      <c r="F9">
        <v>10</v>
      </c>
      <c r="G9">
        <v>10</v>
      </c>
      <c r="H9">
        <v>25</v>
      </c>
      <c r="I9">
        <f t="shared" si="0"/>
        <v>10</v>
      </c>
      <c r="J9" s="20" t="s">
        <v>512</v>
      </c>
      <c r="K9">
        <f t="shared" si="9"/>
        <v>0</v>
      </c>
      <c r="L9">
        <f t="shared" si="2"/>
        <v>1</v>
      </c>
      <c r="M9">
        <f t="shared" si="10"/>
        <v>0</v>
      </c>
      <c r="O9">
        <f t="shared" si="11"/>
        <v>0</v>
      </c>
      <c r="P9">
        <f t="shared" si="12"/>
        <v>1</v>
      </c>
      <c r="Q9">
        <f t="shared" si="13"/>
        <v>0</v>
      </c>
      <c r="R9">
        <f t="shared" si="14"/>
        <v>0</v>
      </c>
      <c r="S9">
        <f t="shared" si="15"/>
        <v>0</v>
      </c>
    </row>
    <row r="10" spans="1:21" x14ac:dyDescent="0.2">
      <c r="A10" s="6">
        <f>0.1+A9</f>
        <v>0.30000000000000004</v>
      </c>
      <c r="B10" s="6" t="s">
        <v>255</v>
      </c>
      <c r="C10">
        <v>10</v>
      </c>
      <c r="D10">
        <v>10</v>
      </c>
      <c r="E10">
        <v>10</v>
      </c>
      <c r="F10">
        <v>0</v>
      </c>
      <c r="G10">
        <v>0</v>
      </c>
      <c r="H10">
        <v>50</v>
      </c>
      <c r="I10">
        <f t="shared" si="0"/>
        <v>6</v>
      </c>
      <c r="J10" s="20" t="s">
        <v>527</v>
      </c>
      <c r="K10">
        <f t="shared" si="9"/>
        <v>0</v>
      </c>
      <c r="L10">
        <f t="shared" si="2"/>
        <v>0</v>
      </c>
      <c r="M10">
        <f t="shared" si="10"/>
        <v>1</v>
      </c>
      <c r="O10">
        <f t="shared" si="11"/>
        <v>0</v>
      </c>
      <c r="P10">
        <f t="shared" si="12"/>
        <v>1</v>
      </c>
      <c r="Q10">
        <f t="shared" si="13"/>
        <v>0</v>
      </c>
      <c r="R10">
        <f t="shared" si="14"/>
        <v>0</v>
      </c>
      <c r="S10">
        <f t="shared" si="15"/>
        <v>0</v>
      </c>
    </row>
    <row r="11" spans="1:21" x14ac:dyDescent="0.2">
      <c r="A11" s="6">
        <f>0.1+A10</f>
        <v>0.4</v>
      </c>
      <c r="B11" s="6"/>
      <c r="C11">
        <v>20</v>
      </c>
      <c r="D11">
        <v>20</v>
      </c>
      <c r="E11">
        <v>25</v>
      </c>
      <c r="F11">
        <v>10</v>
      </c>
      <c r="G11">
        <v>10</v>
      </c>
      <c r="H11">
        <v>50</v>
      </c>
      <c r="I11">
        <f t="shared" si="0"/>
        <v>17</v>
      </c>
      <c r="J11" s="20" t="s">
        <v>527</v>
      </c>
      <c r="K11">
        <f t="shared" si="9"/>
        <v>0</v>
      </c>
      <c r="L11">
        <f t="shared" si="2"/>
        <v>0</v>
      </c>
      <c r="M11">
        <f t="shared" si="10"/>
        <v>1</v>
      </c>
      <c r="O11">
        <f t="shared" si="11"/>
        <v>0</v>
      </c>
      <c r="P11">
        <f t="shared" si="12"/>
        <v>0</v>
      </c>
      <c r="Q11">
        <f t="shared" si="13"/>
        <v>1</v>
      </c>
      <c r="R11">
        <f t="shared" si="14"/>
        <v>0</v>
      </c>
      <c r="S11">
        <f t="shared" si="15"/>
        <v>0</v>
      </c>
    </row>
    <row r="12" spans="1:21" x14ac:dyDescent="0.2">
      <c r="A12" s="6">
        <f>0.1+A11</f>
        <v>0.5</v>
      </c>
      <c r="B12" s="6"/>
      <c r="C12">
        <v>10</v>
      </c>
      <c r="D12">
        <v>10</v>
      </c>
      <c r="E12">
        <v>10</v>
      </c>
      <c r="F12">
        <v>20</v>
      </c>
      <c r="G12">
        <v>10</v>
      </c>
      <c r="H12">
        <v>60</v>
      </c>
      <c r="I12">
        <f t="shared" si="0"/>
        <v>12</v>
      </c>
      <c r="J12" s="20" t="s">
        <v>527</v>
      </c>
      <c r="K12">
        <f t="shared" si="9"/>
        <v>0</v>
      </c>
      <c r="L12">
        <f t="shared" si="2"/>
        <v>0</v>
      </c>
      <c r="M12">
        <f t="shared" si="10"/>
        <v>1</v>
      </c>
      <c r="O12">
        <f t="shared" si="11"/>
        <v>0</v>
      </c>
      <c r="P12">
        <f t="shared" si="12"/>
        <v>0</v>
      </c>
      <c r="Q12">
        <f t="shared" si="13"/>
        <v>1</v>
      </c>
      <c r="R12">
        <f t="shared" si="14"/>
        <v>0</v>
      </c>
      <c r="S12">
        <f t="shared" si="15"/>
        <v>0</v>
      </c>
    </row>
    <row r="13" spans="1:21" x14ac:dyDescent="0.2">
      <c r="A13">
        <v>0.6</v>
      </c>
      <c r="B13" s="6"/>
      <c r="C13">
        <v>10</v>
      </c>
      <c r="D13">
        <v>20</v>
      </c>
      <c r="E13">
        <v>10</v>
      </c>
      <c r="F13">
        <v>10</v>
      </c>
      <c r="G13">
        <v>0</v>
      </c>
      <c r="H13">
        <v>20</v>
      </c>
      <c r="I13">
        <f t="shared" si="0"/>
        <v>10</v>
      </c>
      <c r="J13" s="20" t="s">
        <v>527</v>
      </c>
      <c r="K13">
        <f t="shared" si="9"/>
        <v>1</v>
      </c>
      <c r="L13">
        <f t="shared" si="2"/>
        <v>0</v>
      </c>
      <c r="M13">
        <f t="shared" si="10"/>
        <v>0</v>
      </c>
      <c r="O13">
        <f t="shared" si="11"/>
        <v>0</v>
      </c>
      <c r="P13">
        <f t="shared" si="12"/>
        <v>1</v>
      </c>
      <c r="Q13">
        <f t="shared" si="13"/>
        <v>0</v>
      </c>
      <c r="R13">
        <f t="shared" si="14"/>
        <v>0</v>
      </c>
      <c r="S13">
        <f t="shared" si="15"/>
        <v>0</v>
      </c>
    </row>
    <row r="14" spans="1:21" x14ac:dyDescent="0.2">
      <c r="A14" s="6"/>
      <c r="B14" s="6"/>
    </row>
    <row r="16" spans="1:21" x14ac:dyDescent="0.2">
      <c r="H16" s="19">
        <f>AVERAGE(H8:H14)</f>
        <v>39.166666666666664</v>
      </c>
      <c r="I16" s="19">
        <f>AVERAGE(I8:I14)</f>
        <v>12.333333333333334</v>
      </c>
      <c r="J16" t="s">
        <v>35</v>
      </c>
      <c r="K16">
        <f>SUM(K7:K15)/10</f>
        <v>0.1</v>
      </c>
      <c r="L16">
        <f>SUM(L7:L15)/10</f>
        <v>0.2</v>
      </c>
      <c r="M16">
        <f>SUM(M7:M15)/10</f>
        <v>0.4</v>
      </c>
      <c r="O16">
        <f>SUM(O7:O15)/10</f>
        <v>0</v>
      </c>
      <c r="P16">
        <f>SUM(P7:P15)/10</f>
        <v>0.3</v>
      </c>
      <c r="Q16">
        <f>SUM(Q7:Q15)/10</f>
        <v>0.3</v>
      </c>
      <c r="R16">
        <f>SUM(R7:R15)/10</f>
        <v>0</v>
      </c>
      <c r="S16">
        <f>SUM(S7:S15)/10</f>
        <v>0.1</v>
      </c>
      <c r="U16">
        <f>SUM(U8:U15)/10</f>
        <v>0</v>
      </c>
    </row>
    <row r="18" spans="1:2" x14ac:dyDescent="0.2">
      <c r="A18" s="20" t="s">
        <v>506</v>
      </c>
    </row>
    <row r="19" spans="1:2" x14ac:dyDescent="0.2">
      <c r="A19">
        <v>1</v>
      </c>
      <c r="B19" s="20" t="s">
        <v>513</v>
      </c>
    </row>
    <row r="20" spans="1:2" x14ac:dyDescent="0.2">
      <c r="A20">
        <v>2</v>
      </c>
      <c r="B20" s="20" t="s">
        <v>523</v>
      </c>
    </row>
    <row r="21" spans="1:2" x14ac:dyDescent="0.2">
      <c r="A21">
        <v>3</v>
      </c>
      <c r="B21" s="20" t="s">
        <v>543</v>
      </c>
    </row>
  </sheetData>
  <phoneticPr fontId="4" type="noConversion"/>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58"/>
  <sheetViews>
    <sheetView workbookViewId="0">
      <pane xSplit="2" ySplit="5" topLeftCell="C6" activePane="bottomRight" state="frozen"/>
      <selection pane="topRight" activeCell="C1" sqref="C1"/>
      <selection pane="bottomLeft" activeCell="A6" sqref="A6"/>
      <selection pane="bottomRight" activeCell="I28" sqref="I28"/>
    </sheetView>
  </sheetViews>
  <sheetFormatPr defaultRowHeight="12.75" x14ac:dyDescent="0.2"/>
  <cols>
    <col min="2" max="2" width="16.5703125" customWidth="1"/>
    <col min="8" max="8" width="10.7109375" customWidth="1"/>
    <col min="9" max="9" width="11.28515625" customWidth="1"/>
    <col min="10" max="10" width="19.42578125" customWidth="1"/>
  </cols>
  <sheetData>
    <row r="1" spans="1:21" x14ac:dyDescent="0.2">
      <c r="A1" s="4" t="s">
        <v>92</v>
      </c>
      <c r="B1" s="4"/>
      <c r="Q1" s="46"/>
    </row>
    <row r="2" spans="1:21" x14ac:dyDescent="0.2">
      <c r="H2" s="60"/>
      <c r="L2" s="60"/>
    </row>
    <row r="3" spans="1:21" x14ac:dyDescent="0.2">
      <c r="O3">
        <v>5.0999999999999996</v>
      </c>
      <c r="P3">
        <v>10.1</v>
      </c>
      <c r="Q3">
        <v>20.100000000000001</v>
      </c>
      <c r="R3">
        <v>30.1</v>
      </c>
      <c r="S3" s="8" t="s">
        <v>42</v>
      </c>
    </row>
    <row r="4" spans="1:21" x14ac:dyDescent="0.2">
      <c r="H4" s="60">
        <v>45236</v>
      </c>
      <c r="L4" s="7" t="s">
        <v>7</v>
      </c>
      <c r="Q4" s="4" t="s">
        <v>37</v>
      </c>
    </row>
    <row r="5" spans="1:21" ht="38.25" x14ac:dyDescent="0.2">
      <c r="C5" s="2" t="s">
        <v>1</v>
      </c>
      <c r="D5" s="2" t="s">
        <v>2</v>
      </c>
      <c r="E5" s="2" t="s">
        <v>3</v>
      </c>
      <c r="F5" s="2" t="s">
        <v>28</v>
      </c>
      <c r="G5" s="2" t="s">
        <v>58</v>
      </c>
      <c r="H5" s="2" t="s">
        <v>7</v>
      </c>
      <c r="I5" s="2" t="s">
        <v>29</v>
      </c>
      <c r="K5" s="2" t="s">
        <v>32</v>
      </c>
      <c r="L5" s="2" t="s">
        <v>33</v>
      </c>
      <c r="M5" s="2" t="s">
        <v>34</v>
      </c>
      <c r="O5" s="2" t="s">
        <v>38</v>
      </c>
      <c r="P5" s="2" t="s">
        <v>39</v>
      </c>
      <c r="Q5" s="2" t="s">
        <v>47</v>
      </c>
      <c r="R5" s="2" t="s">
        <v>40</v>
      </c>
      <c r="S5" s="2" t="s">
        <v>41</v>
      </c>
      <c r="U5" s="2" t="s">
        <v>51</v>
      </c>
    </row>
    <row r="6" spans="1:21" x14ac:dyDescent="0.2">
      <c r="A6" s="4"/>
      <c r="B6" s="4"/>
    </row>
    <row r="7" spans="1:21" x14ac:dyDescent="0.2">
      <c r="A7" s="6">
        <v>0</v>
      </c>
    </row>
    <row r="8" spans="1:21" x14ac:dyDescent="0.2">
      <c r="A8" s="6">
        <f t="shared" ref="A8:A19" si="0">0.1+A7</f>
        <v>0.1</v>
      </c>
      <c r="B8" s="6" t="s">
        <v>191</v>
      </c>
      <c r="C8">
        <v>10</v>
      </c>
      <c r="D8">
        <v>0</v>
      </c>
      <c r="E8">
        <v>0</v>
      </c>
      <c r="F8">
        <v>0</v>
      </c>
      <c r="G8">
        <v>10</v>
      </c>
      <c r="H8">
        <v>10</v>
      </c>
      <c r="I8">
        <f>SUM(C8:G8)/5</f>
        <v>4</v>
      </c>
      <c r="J8" s="20" t="s">
        <v>527</v>
      </c>
      <c r="K8">
        <f>IF(H8&lt;25,1,0)</f>
        <v>1</v>
      </c>
      <c r="L8">
        <f t="shared" ref="L8:L18" si="1">IF(H8=30,1,0)+IF(H8=40,1,0)+IF(H8=35,1,0)+IF(H8=25,1,0)</f>
        <v>0</v>
      </c>
      <c r="M8">
        <f>1-L8-K8</f>
        <v>0</v>
      </c>
      <c r="O8">
        <f>IF(I8&lt;$O$3,1,0)</f>
        <v>1</v>
      </c>
      <c r="P8">
        <f>IF(I8&lt;P$3,1,0)-O8</f>
        <v>0</v>
      </c>
      <c r="Q8">
        <f>IF(I8&lt;Q$3,1,0)-O8-P8</f>
        <v>0</v>
      </c>
      <c r="R8">
        <f>IF(I8&lt;R$3,1,0)-O8-P8-Q8</f>
        <v>0</v>
      </c>
      <c r="S8">
        <f>1-SUM(O8:R8)</f>
        <v>0</v>
      </c>
    </row>
    <row r="9" spans="1:21" x14ac:dyDescent="0.2">
      <c r="A9" s="6">
        <f t="shared" si="0"/>
        <v>0.2</v>
      </c>
      <c r="B9" s="6" t="s">
        <v>256</v>
      </c>
      <c r="C9">
        <v>10</v>
      </c>
      <c r="D9">
        <v>10</v>
      </c>
      <c r="E9">
        <v>5</v>
      </c>
      <c r="F9">
        <v>0</v>
      </c>
      <c r="G9">
        <v>10</v>
      </c>
      <c r="H9">
        <v>15</v>
      </c>
      <c r="I9">
        <f t="shared" ref="I9:I18" si="2">SUM(C9:G9)/5</f>
        <v>7</v>
      </c>
      <c r="J9" s="20" t="s">
        <v>527</v>
      </c>
      <c r="K9">
        <f t="shared" ref="K9:K18" si="3">IF(H9&lt;25,1,0)</f>
        <v>1</v>
      </c>
      <c r="L9">
        <f t="shared" si="1"/>
        <v>0</v>
      </c>
      <c r="M9">
        <f t="shared" ref="M9:M18" si="4">1-L9-K9</f>
        <v>0</v>
      </c>
      <c r="O9">
        <f t="shared" ref="O9:O18" si="5">IF(I9&lt;$O$3,1,0)</f>
        <v>0</v>
      </c>
      <c r="P9">
        <f t="shared" ref="P9:P18" si="6">IF(I9&lt;P$3,1,0)-O9</f>
        <v>1</v>
      </c>
      <c r="Q9">
        <f t="shared" ref="Q9:Q18" si="7">IF(I9&lt;Q$3,1,0)-O9-P9</f>
        <v>0</v>
      </c>
      <c r="R9">
        <f t="shared" ref="R9:R18" si="8">IF(I9&lt;R$3,1,0)-O9-P9-Q9</f>
        <v>0</v>
      </c>
      <c r="S9">
        <f t="shared" ref="S9:S18" si="9">1-SUM(O9:R9)</f>
        <v>0</v>
      </c>
    </row>
    <row r="10" spans="1:21" x14ac:dyDescent="0.2">
      <c r="A10" s="6">
        <f t="shared" si="0"/>
        <v>0.30000000000000004</v>
      </c>
      <c r="B10" s="6" t="s">
        <v>257</v>
      </c>
      <c r="C10">
        <v>10</v>
      </c>
      <c r="D10">
        <v>10</v>
      </c>
      <c r="E10">
        <v>10</v>
      </c>
      <c r="F10">
        <v>0</v>
      </c>
      <c r="G10">
        <v>0</v>
      </c>
      <c r="H10">
        <v>15</v>
      </c>
      <c r="I10">
        <f t="shared" si="2"/>
        <v>6</v>
      </c>
      <c r="J10" s="20" t="s">
        <v>527</v>
      </c>
      <c r="K10">
        <f t="shared" si="3"/>
        <v>1</v>
      </c>
      <c r="L10">
        <f t="shared" si="1"/>
        <v>0</v>
      </c>
      <c r="M10">
        <f t="shared" si="4"/>
        <v>0</v>
      </c>
      <c r="O10">
        <f t="shared" si="5"/>
        <v>0</v>
      </c>
      <c r="P10">
        <f t="shared" si="6"/>
        <v>1</v>
      </c>
      <c r="Q10">
        <f t="shared" si="7"/>
        <v>0</v>
      </c>
      <c r="R10">
        <f t="shared" si="8"/>
        <v>0</v>
      </c>
      <c r="S10">
        <f t="shared" si="9"/>
        <v>0</v>
      </c>
    </row>
    <row r="11" spans="1:21" x14ac:dyDescent="0.2">
      <c r="A11" s="6">
        <f t="shared" si="0"/>
        <v>0.4</v>
      </c>
      <c r="B11" s="6" t="s">
        <v>259</v>
      </c>
      <c r="C11">
        <v>20</v>
      </c>
      <c r="D11">
        <v>15</v>
      </c>
      <c r="E11">
        <v>10</v>
      </c>
      <c r="F11">
        <v>0</v>
      </c>
      <c r="G11">
        <v>10</v>
      </c>
      <c r="H11">
        <v>10</v>
      </c>
      <c r="I11">
        <f t="shared" si="2"/>
        <v>11</v>
      </c>
      <c r="J11" s="20" t="s">
        <v>527</v>
      </c>
      <c r="K11">
        <f t="shared" si="3"/>
        <v>1</v>
      </c>
      <c r="L11">
        <f t="shared" si="1"/>
        <v>0</v>
      </c>
      <c r="M11">
        <f t="shared" si="4"/>
        <v>0</v>
      </c>
      <c r="O11">
        <f t="shared" si="5"/>
        <v>0</v>
      </c>
      <c r="P11">
        <f t="shared" si="6"/>
        <v>0</v>
      </c>
      <c r="Q11">
        <f t="shared" si="7"/>
        <v>1</v>
      </c>
      <c r="R11">
        <f t="shared" si="8"/>
        <v>0</v>
      </c>
      <c r="S11">
        <f t="shared" si="9"/>
        <v>0</v>
      </c>
    </row>
    <row r="12" spans="1:21" x14ac:dyDescent="0.2">
      <c r="A12" s="6">
        <f t="shared" si="0"/>
        <v>0.5</v>
      </c>
      <c r="B12" s="6" t="s">
        <v>258</v>
      </c>
      <c r="C12">
        <v>0</v>
      </c>
      <c r="D12">
        <v>0</v>
      </c>
      <c r="E12">
        <v>0</v>
      </c>
      <c r="F12">
        <v>0</v>
      </c>
      <c r="G12">
        <v>0</v>
      </c>
      <c r="H12">
        <v>0</v>
      </c>
      <c r="I12">
        <f t="shared" si="2"/>
        <v>0</v>
      </c>
      <c r="J12" s="20" t="s">
        <v>524</v>
      </c>
      <c r="K12">
        <f t="shared" si="3"/>
        <v>1</v>
      </c>
      <c r="L12">
        <f t="shared" si="1"/>
        <v>0</v>
      </c>
      <c r="M12">
        <f t="shared" si="4"/>
        <v>0</v>
      </c>
      <c r="O12">
        <f t="shared" si="5"/>
        <v>1</v>
      </c>
      <c r="P12">
        <f t="shared" si="6"/>
        <v>0</v>
      </c>
      <c r="Q12">
        <f t="shared" si="7"/>
        <v>0</v>
      </c>
      <c r="R12">
        <f t="shared" si="8"/>
        <v>0</v>
      </c>
      <c r="S12">
        <f t="shared" si="9"/>
        <v>0</v>
      </c>
    </row>
    <row r="13" spans="1:21" x14ac:dyDescent="0.2">
      <c r="A13" s="6">
        <f t="shared" si="0"/>
        <v>0.6</v>
      </c>
      <c r="B13" s="23" t="s">
        <v>373</v>
      </c>
      <c r="C13">
        <v>0</v>
      </c>
      <c r="D13">
        <v>0</v>
      </c>
      <c r="E13">
        <v>0</v>
      </c>
      <c r="F13">
        <v>0</v>
      </c>
      <c r="G13">
        <v>0</v>
      </c>
      <c r="H13">
        <v>0</v>
      </c>
      <c r="I13">
        <f t="shared" si="2"/>
        <v>0</v>
      </c>
      <c r="J13" s="20" t="s">
        <v>524</v>
      </c>
      <c r="K13">
        <f t="shared" si="3"/>
        <v>1</v>
      </c>
      <c r="L13">
        <f t="shared" si="1"/>
        <v>0</v>
      </c>
      <c r="M13">
        <f t="shared" si="4"/>
        <v>0</v>
      </c>
      <c r="O13">
        <f t="shared" si="5"/>
        <v>1</v>
      </c>
      <c r="P13">
        <f t="shared" si="6"/>
        <v>0</v>
      </c>
      <c r="Q13">
        <f t="shared" si="7"/>
        <v>0</v>
      </c>
      <c r="R13">
        <f t="shared" si="8"/>
        <v>0</v>
      </c>
      <c r="S13">
        <f t="shared" si="9"/>
        <v>0</v>
      </c>
    </row>
    <row r="14" spans="1:21" x14ac:dyDescent="0.2">
      <c r="A14" s="6">
        <f t="shared" si="0"/>
        <v>0.7</v>
      </c>
      <c r="B14" s="6"/>
      <c r="C14">
        <v>0</v>
      </c>
      <c r="D14">
        <v>0</v>
      </c>
      <c r="E14">
        <v>0</v>
      </c>
      <c r="F14">
        <v>0</v>
      </c>
      <c r="G14">
        <v>0</v>
      </c>
      <c r="H14">
        <v>0</v>
      </c>
      <c r="I14">
        <f t="shared" si="2"/>
        <v>0</v>
      </c>
      <c r="J14" s="20" t="s">
        <v>524</v>
      </c>
      <c r="K14">
        <f t="shared" si="3"/>
        <v>1</v>
      </c>
      <c r="L14">
        <f t="shared" si="1"/>
        <v>0</v>
      </c>
      <c r="M14">
        <f t="shared" si="4"/>
        <v>0</v>
      </c>
      <c r="O14">
        <f t="shared" si="5"/>
        <v>1</v>
      </c>
      <c r="P14">
        <f t="shared" si="6"/>
        <v>0</v>
      </c>
      <c r="Q14">
        <f t="shared" si="7"/>
        <v>0</v>
      </c>
      <c r="R14">
        <f t="shared" si="8"/>
        <v>0</v>
      </c>
      <c r="S14">
        <f t="shared" si="9"/>
        <v>0</v>
      </c>
    </row>
    <row r="15" spans="1:21" x14ac:dyDescent="0.2">
      <c r="A15" s="6">
        <f t="shared" si="0"/>
        <v>0.79999999999999993</v>
      </c>
      <c r="B15" s="6" t="s">
        <v>260</v>
      </c>
      <c r="C15">
        <v>0</v>
      </c>
      <c r="D15">
        <v>0</v>
      </c>
      <c r="E15">
        <v>0</v>
      </c>
      <c r="F15">
        <v>0</v>
      </c>
      <c r="G15">
        <v>0</v>
      </c>
      <c r="H15">
        <v>0</v>
      </c>
      <c r="I15">
        <f t="shared" si="2"/>
        <v>0</v>
      </c>
      <c r="J15" s="20" t="s">
        <v>524</v>
      </c>
      <c r="K15">
        <f t="shared" si="3"/>
        <v>1</v>
      </c>
      <c r="L15">
        <f t="shared" si="1"/>
        <v>0</v>
      </c>
      <c r="M15">
        <f t="shared" si="4"/>
        <v>0</v>
      </c>
      <c r="O15">
        <f t="shared" si="5"/>
        <v>1</v>
      </c>
      <c r="P15">
        <f t="shared" si="6"/>
        <v>0</v>
      </c>
      <c r="Q15">
        <f t="shared" si="7"/>
        <v>0</v>
      </c>
      <c r="R15">
        <f t="shared" si="8"/>
        <v>0</v>
      </c>
      <c r="S15">
        <f t="shared" si="9"/>
        <v>0</v>
      </c>
    </row>
    <row r="16" spans="1:21" x14ac:dyDescent="0.2">
      <c r="A16" s="6">
        <f t="shared" si="0"/>
        <v>0.89999999999999991</v>
      </c>
      <c r="B16" s="6"/>
      <c r="C16">
        <v>0</v>
      </c>
      <c r="D16">
        <v>0</v>
      </c>
      <c r="E16">
        <v>0</v>
      </c>
      <c r="F16">
        <v>0</v>
      </c>
      <c r="G16">
        <v>0</v>
      </c>
      <c r="H16">
        <v>15</v>
      </c>
      <c r="I16">
        <f t="shared" si="2"/>
        <v>0</v>
      </c>
      <c r="K16">
        <f t="shared" si="3"/>
        <v>1</v>
      </c>
      <c r="L16">
        <f t="shared" si="1"/>
        <v>0</v>
      </c>
      <c r="M16">
        <f t="shared" si="4"/>
        <v>0</v>
      </c>
      <c r="O16">
        <f t="shared" si="5"/>
        <v>1</v>
      </c>
      <c r="P16">
        <f t="shared" si="6"/>
        <v>0</v>
      </c>
      <c r="Q16">
        <f t="shared" si="7"/>
        <v>0</v>
      </c>
      <c r="R16">
        <f t="shared" si="8"/>
        <v>0</v>
      </c>
      <c r="S16">
        <f t="shared" si="9"/>
        <v>0</v>
      </c>
    </row>
    <row r="17" spans="1:21" x14ac:dyDescent="0.2">
      <c r="A17" s="6">
        <f t="shared" si="0"/>
        <v>0.99999999999999989</v>
      </c>
      <c r="B17" s="6"/>
      <c r="C17">
        <v>20</v>
      </c>
      <c r="D17">
        <v>20</v>
      </c>
      <c r="E17">
        <v>20</v>
      </c>
      <c r="F17">
        <v>0</v>
      </c>
      <c r="G17">
        <v>15</v>
      </c>
      <c r="H17">
        <v>15</v>
      </c>
      <c r="I17">
        <f t="shared" si="2"/>
        <v>15</v>
      </c>
      <c r="K17">
        <f t="shared" si="3"/>
        <v>1</v>
      </c>
      <c r="L17">
        <f t="shared" si="1"/>
        <v>0</v>
      </c>
      <c r="M17">
        <f t="shared" si="4"/>
        <v>0</v>
      </c>
      <c r="O17">
        <f t="shared" si="5"/>
        <v>0</v>
      </c>
      <c r="P17">
        <f t="shared" si="6"/>
        <v>0</v>
      </c>
      <c r="Q17">
        <f t="shared" si="7"/>
        <v>1</v>
      </c>
      <c r="R17">
        <f t="shared" si="8"/>
        <v>0</v>
      </c>
      <c r="S17">
        <f t="shared" si="9"/>
        <v>0</v>
      </c>
    </row>
    <row r="18" spans="1:21" x14ac:dyDescent="0.2">
      <c r="A18" s="6">
        <f t="shared" si="0"/>
        <v>1.0999999999999999</v>
      </c>
      <c r="B18" s="6" t="s">
        <v>246</v>
      </c>
      <c r="C18">
        <v>20</v>
      </c>
      <c r="D18">
        <v>30</v>
      </c>
      <c r="E18">
        <v>10</v>
      </c>
      <c r="F18">
        <v>10</v>
      </c>
      <c r="G18">
        <v>10</v>
      </c>
      <c r="H18">
        <v>15</v>
      </c>
      <c r="I18">
        <f t="shared" si="2"/>
        <v>16</v>
      </c>
      <c r="J18" s="20" t="s">
        <v>527</v>
      </c>
      <c r="K18">
        <f t="shared" si="3"/>
        <v>1</v>
      </c>
      <c r="L18">
        <f t="shared" si="1"/>
        <v>0</v>
      </c>
      <c r="M18">
        <f t="shared" si="4"/>
        <v>0</v>
      </c>
      <c r="O18">
        <f t="shared" si="5"/>
        <v>0</v>
      </c>
      <c r="P18">
        <f t="shared" si="6"/>
        <v>0</v>
      </c>
      <c r="Q18">
        <f t="shared" si="7"/>
        <v>1</v>
      </c>
      <c r="R18">
        <f t="shared" si="8"/>
        <v>0</v>
      </c>
      <c r="S18">
        <f t="shared" si="9"/>
        <v>0</v>
      </c>
    </row>
    <row r="19" spans="1:21" x14ac:dyDescent="0.2">
      <c r="A19" s="6">
        <f t="shared" si="0"/>
        <v>1.2</v>
      </c>
      <c r="B19" s="6" t="s">
        <v>413</v>
      </c>
    </row>
    <row r="20" spans="1:21" x14ac:dyDescent="0.2">
      <c r="A20" s="6"/>
      <c r="B20" s="6"/>
    </row>
    <row r="22" spans="1:21" x14ac:dyDescent="0.2">
      <c r="H22" s="19">
        <f>AVERAGE(H7:H20)</f>
        <v>8.6363636363636367</v>
      </c>
      <c r="I22" s="19">
        <f>AVERAGE(I7:I20)</f>
        <v>5.3636363636363633</v>
      </c>
      <c r="J22" t="s">
        <v>35</v>
      </c>
      <c r="K22">
        <f>SUM(K7:K21)/10</f>
        <v>1.1000000000000001</v>
      </c>
      <c r="L22">
        <f>SUM(L7:L21)/10</f>
        <v>0</v>
      </c>
      <c r="M22">
        <f>SUM(M7:M21)/10</f>
        <v>0</v>
      </c>
      <c r="O22">
        <f>SUM(O7:O21)/10</f>
        <v>0.6</v>
      </c>
      <c r="P22">
        <f>SUM(P7:P21)/10</f>
        <v>0.2</v>
      </c>
      <c r="Q22">
        <f>SUM(Q7:Q21)/10</f>
        <v>0.3</v>
      </c>
      <c r="R22">
        <f>SUM(R7:R21)/10</f>
        <v>0</v>
      </c>
      <c r="S22">
        <f>SUM(S7:S21)/10</f>
        <v>0</v>
      </c>
      <c r="U22">
        <f>SUM(U7:U21)/10</f>
        <v>0</v>
      </c>
    </row>
    <row r="24" spans="1:21" x14ac:dyDescent="0.2">
      <c r="A24" s="23" t="s">
        <v>94</v>
      </c>
    </row>
    <row r="25" spans="1:21" x14ac:dyDescent="0.2">
      <c r="A25">
        <v>1</v>
      </c>
      <c r="B25" s="20" t="s">
        <v>528</v>
      </c>
    </row>
    <row r="27" spans="1:21" x14ac:dyDescent="0.2">
      <c r="A27" s="4"/>
      <c r="B27" s="4"/>
    </row>
    <row r="29" spans="1:21" x14ac:dyDescent="0.2">
      <c r="S29" s="8"/>
    </row>
    <row r="30" spans="1:21" x14ac:dyDescent="0.2">
      <c r="L30" s="7"/>
      <c r="Q30" s="4"/>
    </row>
    <row r="31" spans="1:21" x14ac:dyDescent="0.2">
      <c r="C31" s="2"/>
      <c r="D31" s="2"/>
      <c r="E31" s="2"/>
      <c r="F31" s="2"/>
      <c r="G31" s="2"/>
      <c r="H31" s="2"/>
      <c r="I31" s="2"/>
      <c r="K31" s="2"/>
      <c r="L31" s="2"/>
      <c r="M31" s="2"/>
      <c r="O31" s="2"/>
      <c r="P31" s="2"/>
      <c r="Q31" s="2"/>
      <c r="R31" s="2"/>
      <c r="S31" s="2"/>
    </row>
    <row r="32" spans="1:21" x14ac:dyDescent="0.2">
      <c r="A32" s="4"/>
      <c r="B32" s="4"/>
    </row>
    <row r="33" spans="1:8" x14ac:dyDescent="0.2">
      <c r="A33" s="6"/>
      <c r="B33" s="6"/>
    </row>
    <row r="34" spans="1:8" x14ac:dyDescent="0.2">
      <c r="A34" s="6"/>
      <c r="B34" s="6"/>
    </row>
    <row r="35" spans="1:8" x14ac:dyDescent="0.2">
      <c r="A35" s="6"/>
      <c r="B35" s="6"/>
    </row>
    <row r="36" spans="1:8" x14ac:dyDescent="0.2">
      <c r="A36" s="6"/>
      <c r="B36" s="6"/>
    </row>
    <row r="37" spans="1:8" x14ac:dyDescent="0.2">
      <c r="A37" s="6"/>
      <c r="B37" s="6"/>
    </row>
    <row r="38" spans="1:8" x14ac:dyDescent="0.2">
      <c r="A38" s="6"/>
      <c r="B38" s="6"/>
    </row>
    <row r="39" spans="1:8" x14ac:dyDescent="0.2">
      <c r="A39" s="6"/>
      <c r="B39" s="6"/>
    </row>
    <row r="40" spans="1:8" x14ac:dyDescent="0.2">
      <c r="A40" s="6"/>
      <c r="B40" s="6"/>
    </row>
    <row r="41" spans="1:8" x14ac:dyDescent="0.2">
      <c r="A41" s="6"/>
      <c r="B41" s="6"/>
    </row>
    <row r="42" spans="1:8" x14ac:dyDescent="0.2">
      <c r="A42" s="6"/>
      <c r="B42" s="6"/>
    </row>
    <row r="43" spans="1:8" x14ac:dyDescent="0.2">
      <c r="A43" s="6"/>
      <c r="B43" s="6"/>
    </row>
    <row r="44" spans="1:8" x14ac:dyDescent="0.2">
      <c r="A44" s="6"/>
      <c r="B44" s="6"/>
    </row>
    <row r="45" spans="1:8" x14ac:dyDescent="0.2">
      <c r="A45" s="6"/>
      <c r="B45" s="6"/>
    </row>
    <row r="46" spans="1:8" x14ac:dyDescent="0.2">
      <c r="A46" s="6"/>
      <c r="B46" s="6"/>
    </row>
    <row r="47" spans="1:8" x14ac:dyDescent="0.2">
      <c r="A47" s="6"/>
      <c r="B47" s="6"/>
    </row>
    <row r="48" spans="1:8"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13"/>
      <c r="B54" s="13"/>
    </row>
    <row r="55" spans="1:2" x14ac:dyDescent="0.2">
      <c r="A55" s="6"/>
      <c r="B55" s="6"/>
    </row>
    <row r="56" spans="1:2" x14ac:dyDescent="0.2">
      <c r="A56" s="6"/>
      <c r="B56" s="6"/>
    </row>
    <row r="57" spans="1:2" x14ac:dyDescent="0.2">
      <c r="A57" s="6"/>
      <c r="B57" s="6"/>
    </row>
    <row r="58" spans="1:2" x14ac:dyDescent="0.2">
      <c r="A58" s="6"/>
      <c r="B58" s="6"/>
    </row>
  </sheetData>
  <phoneticPr fontId="4" type="noConversion"/>
  <pageMargins left="0.75" right="0.75" top="1" bottom="1" header="0.5" footer="0.5"/>
  <headerFooter alignWithMargins="0"/>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59"/>
  <sheetViews>
    <sheetView workbookViewId="0">
      <pane xSplit="2" ySplit="5" topLeftCell="E6" activePane="bottomRight" state="frozen"/>
      <selection pane="topRight" activeCell="C1" sqref="C1"/>
      <selection pane="bottomLeft" activeCell="A6" sqref="A6"/>
      <selection pane="bottomRight" activeCell="K11" sqref="K11"/>
    </sheetView>
  </sheetViews>
  <sheetFormatPr defaultRowHeight="12.75" x14ac:dyDescent="0.2"/>
  <cols>
    <col min="1" max="1" width="10.28515625" customWidth="1"/>
    <col min="2" max="2" width="15" customWidth="1"/>
    <col min="3" max="3" width="11" customWidth="1"/>
    <col min="4" max="4" width="12.5703125" customWidth="1"/>
    <col min="5" max="5" width="10" customWidth="1"/>
    <col min="6" max="6" width="12.5703125" customWidth="1"/>
    <col min="7" max="7" width="14.28515625" customWidth="1"/>
    <col min="8" max="8" width="11.85546875" customWidth="1"/>
    <col min="9" max="9" width="12.5703125" customWidth="1"/>
    <col min="10" max="10" width="17.7109375" customWidth="1"/>
    <col min="11" max="11" width="16.42578125" customWidth="1"/>
    <col min="12" max="12" width="12.5703125" customWidth="1"/>
    <col min="15" max="15" width="3.140625" customWidth="1"/>
    <col min="20" max="20" width="13.7109375" customWidth="1"/>
    <col min="22" max="23" width="11" customWidth="1"/>
  </cols>
  <sheetData>
    <row r="1" spans="1:25" x14ac:dyDescent="0.2">
      <c r="A1" s="4" t="s">
        <v>99</v>
      </c>
      <c r="B1" s="4"/>
      <c r="C1" s="1"/>
      <c r="D1" s="1"/>
      <c r="E1" s="1"/>
      <c r="F1" s="62">
        <v>45236</v>
      </c>
      <c r="G1" s="49"/>
      <c r="H1" s="1"/>
      <c r="T1" s="8"/>
    </row>
    <row r="2" spans="1:25" x14ac:dyDescent="0.2">
      <c r="A2" s="4"/>
      <c r="B2" s="4"/>
      <c r="C2" s="1"/>
      <c r="D2" s="1"/>
      <c r="E2" s="1"/>
      <c r="G2" s="28"/>
      <c r="H2" s="61"/>
      <c r="M2" s="60"/>
      <c r="T2" s="8"/>
    </row>
    <row r="3" spans="1:25" x14ac:dyDescent="0.2">
      <c r="C3" s="1"/>
      <c r="D3" s="1"/>
      <c r="E3" s="1"/>
      <c r="F3" s="1"/>
      <c r="G3" s="1"/>
      <c r="H3" s="1"/>
      <c r="P3">
        <v>5.0999999999999996</v>
      </c>
      <c r="Q3">
        <v>10.1</v>
      </c>
      <c r="R3">
        <v>20.100000000000001</v>
      </c>
      <c r="S3">
        <v>30.1</v>
      </c>
      <c r="T3" s="8" t="s">
        <v>42</v>
      </c>
    </row>
    <row r="4" spans="1:25" x14ac:dyDescent="0.2">
      <c r="H4" s="60"/>
      <c r="M4" s="7" t="s">
        <v>7</v>
      </c>
      <c r="R4" s="4" t="s">
        <v>37</v>
      </c>
    </row>
    <row r="5" spans="1:25" ht="25.5" x14ac:dyDescent="0.2">
      <c r="C5" s="2" t="s">
        <v>1</v>
      </c>
      <c r="D5" s="2" t="s">
        <v>2</v>
      </c>
      <c r="E5" s="2" t="s">
        <v>3</v>
      </c>
      <c r="F5" s="2" t="s">
        <v>28</v>
      </c>
      <c r="G5" s="2" t="s">
        <v>5</v>
      </c>
      <c r="H5" s="2" t="s">
        <v>7</v>
      </c>
      <c r="I5" s="2" t="s">
        <v>29</v>
      </c>
      <c r="J5" s="2"/>
      <c r="L5" s="2" t="s">
        <v>32</v>
      </c>
      <c r="M5" s="2" t="s">
        <v>33</v>
      </c>
      <c r="N5" s="2" t="s">
        <v>34</v>
      </c>
      <c r="P5" s="2" t="s">
        <v>38</v>
      </c>
      <c r="Q5" s="2" t="s">
        <v>39</v>
      </c>
      <c r="R5" s="2" t="s">
        <v>47</v>
      </c>
      <c r="S5" s="2" t="s">
        <v>40</v>
      </c>
      <c r="T5" s="2" t="s">
        <v>41</v>
      </c>
    </row>
    <row r="6" spans="1:25" ht="25.5" x14ac:dyDescent="0.2">
      <c r="A6" s="4" t="s">
        <v>27</v>
      </c>
      <c r="B6" s="4"/>
      <c r="V6" s="3" t="s">
        <v>164</v>
      </c>
      <c r="W6" s="3" t="s">
        <v>130</v>
      </c>
      <c r="X6" s="3" t="s">
        <v>166</v>
      </c>
      <c r="Y6" s="3" t="s">
        <v>167</v>
      </c>
    </row>
    <row r="7" spans="1:25" x14ac:dyDescent="0.2">
      <c r="A7" s="6">
        <v>0</v>
      </c>
      <c r="B7" s="6"/>
      <c r="C7">
        <v>30</v>
      </c>
      <c r="D7">
        <v>40</v>
      </c>
      <c r="E7">
        <v>10</v>
      </c>
      <c r="F7">
        <v>20</v>
      </c>
      <c r="G7">
        <v>10</v>
      </c>
      <c r="H7">
        <v>25</v>
      </c>
      <c r="I7">
        <f t="shared" ref="I7:I23" si="0">SUM(C7:G7)/5</f>
        <v>22</v>
      </c>
      <c r="J7" s="20" t="s">
        <v>533</v>
      </c>
      <c r="L7">
        <f t="shared" ref="L7:L24" si="1">IF(H7&lt;25,1,0)</f>
        <v>0</v>
      </c>
      <c r="M7">
        <f t="shared" ref="M7:M24" si="2">IF(H7=30,1,0)+IF(H7=40,1,0)+IF(H7=35,1,0)+IF(H7=25,1,0)</f>
        <v>1</v>
      </c>
      <c r="N7">
        <f t="shared" ref="N7:N24" si="3">1-M7-L7</f>
        <v>0</v>
      </c>
      <c r="P7">
        <f>IF(I7&lt;$P$3,1,0)</f>
        <v>0</v>
      </c>
      <c r="Q7">
        <f>IF(I7&lt;Q$3,1,0)-P7</f>
        <v>0</v>
      </c>
      <c r="R7">
        <f>IF(I7&lt;R$3,1,0)-P7-Q7</f>
        <v>0</v>
      </c>
      <c r="S7">
        <f>IF(I7&lt;S$3,1,0)-P7-Q7-R7</f>
        <v>1</v>
      </c>
      <c r="T7">
        <f>1-SUM(P7:S7)</f>
        <v>0</v>
      </c>
      <c r="V7">
        <v>20</v>
      </c>
      <c r="W7">
        <f>H7</f>
        <v>25</v>
      </c>
      <c r="X7">
        <v>10</v>
      </c>
      <c r="Y7">
        <f>I7</f>
        <v>22</v>
      </c>
    </row>
    <row r="8" spans="1:25" x14ac:dyDescent="0.2">
      <c r="A8" s="6">
        <f t="shared" ref="A8:A24" si="4">0.1+A7</f>
        <v>0.1</v>
      </c>
      <c r="B8" s="6" t="s">
        <v>261</v>
      </c>
      <c r="C8">
        <v>10</v>
      </c>
      <c r="D8">
        <v>35</v>
      </c>
      <c r="E8">
        <v>20</v>
      </c>
      <c r="F8">
        <v>20</v>
      </c>
      <c r="G8">
        <v>0</v>
      </c>
      <c r="H8">
        <v>30</v>
      </c>
      <c r="I8">
        <f t="shared" si="0"/>
        <v>17</v>
      </c>
      <c r="J8" s="20" t="s">
        <v>533</v>
      </c>
      <c r="L8">
        <f t="shared" si="1"/>
        <v>0</v>
      </c>
      <c r="M8">
        <f t="shared" si="2"/>
        <v>1</v>
      </c>
      <c r="N8">
        <f t="shared" si="3"/>
        <v>0</v>
      </c>
      <c r="P8">
        <f>IF(I8&lt;$P$3,1,0)</f>
        <v>0</v>
      </c>
      <c r="Q8">
        <f>IF(I8&lt;Q$3,1,0)-P8</f>
        <v>0</v>
      </c>
      <c r="R8">
        <f>IF(I8&lt;R$3,1,0)-P8-Q8</f>
        <v>1</v>
      </c>
      <c r="S8">
        <f>IF(I8&lt;S$3,1,0)-P8-Q8-R8</f>
        <v>0</v>
      </c>
      <c r="T8">
        <f>1-SUM(P8:S8)</f>
        <v>0</v>
      </c>
      <c r="V8">
        <v>20</v>
      </c>
      <c r="W8">
        <f t="shared" ref="W8:W24" si="5">H8</f>
        <v>30</v>
      </c>
      <c r="X8">
        <v>16</v>
      </c>
      <c r="Y8">
        <f t="shared" ref="Y8:Y23" si="6">I8</f>
        <v>17</v>
      </c>
    </row>
    <row r="9" spans="1:25" x14ac:dyDescent="0.2">
      <c r="A9" s="6">
        <f t="shared" si="4"/>
        <v>0.2</v>
      </c>
      <c r="B9" s="6" t="s">
        <v>261</v>
      </c>
      <c r="C9">
        <v>30</v>
      </c>
      <c r="D9">
        <v>50</v>
      </c>
      <c r="E9">
        <v>20</v>
      </c>
      <c r="F9">
        <v>0</v>
      </c>
      <c r="G9">
        <v>5</v>
      </c>
      <c r="H9">
        <v>30</v>
      </c>
      <c r="I9">
        <f t="shared" si="0"/>
        <v>21</v>
      </c>
      <c r="J9" s="20" t="s">
        <v>533</v>
      </c>
      <c r="L9">
        <f t="shared" si="1"/>
        <v>0</v>
      </c>
      <c r="M9">
        <f t="shared" si="2"/>
        <v>1</v>
      </c>
      <c r="N9">
        <f t="shared" si="3"/>
        <v>0</v>
      </c>
      <c r="P9">
        <f>IF(I9&lt;$P$3,1,0)</f>
        <v>0</v>
      </c>
      <c r="Q9">
        <f>IF(I9&lt;Q$3,1,0)-P9</f>
        <v>0</v>
      </c>
      <c r="R9">
        <f>IF(I9&lt;R$3,1,0)-P9-Q9</f>
        <v>0</v>
      </c>
      <c r="S9">
        <f>IF(I9&lt;S$3,1,0)-P9-Q9-R9</f>
        <v>1</v>
      </c>
      <c r="T9">
        <f>1-SUM(P9:S9)</f>
        <v>0</v>
      </c>
      <c r="V9">
        <v>20</v>
      </c>
      <c r="W9">
        <f t="shared" si="5"/>
        <v>30</v>
      </c>
      <c r="X9">
        <v>12</v>
      </c>
      <c r="Y9">
        <f t="shared" si="6"/>
        <v>21</v>
      </c>
    </row>
    <row r="10" spans="1:25" x14ac:dyDescent="0.2">
      <c r="A10" s="6">
        <f t="shared" si="4"/>
        <v>0.30000000000000004</v>
      </c>
      <c r="B10" s="6" t="s">
        <v>261</v>
      </c>
      <c r="C10">
        <v>30</v>
      </c>
      <c r="D10">
        <v>50</v>
      </c>
      <c r="E10">
        <v>20</v>
      </c>
      <c r="F10">
        <v>25</v>
      </c>
      <c r="G10">
        <v>10</v>
      </c>
      <c r="H10">
        <v>30</v>
      </c>
      <c r="I10">
        <f t="shared" si="0"/>
        <v>27</v>
      </c>
      <c r="J10" s="20" t="s">
        <v>533</v>
      </c>
      <c r="L10">
        <f t="shared" si="1"/>
        <v>0</v>
      </c>
      <c r="M10">
        <f t="shared" si="2"/>
        <v>1</v>
      </c>
      <c r="N10">
        <f t="shared" si="3"/>
        <v>0</v>
      </c>
      <c r="P10">
        <f t="shared" ref="P10:P23" si="7">IF(I10&lt;$P$3,1,0)</f>
        <v>0</v>
      </c>
      <c r="Q10">
        <f t="shared" ref="Q10:Q23" si="8">IF(I10&lt;Q$3,1,0)-P10</f>
        <v>0</v>
      </c>
      <c r="R10">
        <f t="shared" ref="R10:R23" si="9">IF(I10&lt;R$3,1,0)-P10-Q10</f>
        <v>0</v>
      </c>
      <c r="S10">
        <f t="shared" ref="S10:S23" si="10">IF(I10&lt;S$3,1,0)-P10-Q10-R10</f>
        <v>1</v>
      </c>
      <c r="T10">
        <f t="shared" ref="T10:T23" si="11">1-SUM(P10:S10)</f>
        <v>0</v>
      </c>
      <c r="V10">
        <v>0</v>
      </c>
      <c r="W10">
        <f t="shared" si="5"/>
        <v>30</v>
      </c>
      <c r="X10">
        <v>0</v>
      </c>
      <c r="Y10">
        <f t="shared" si="6"/>
        <v>27</v>
      </c>
    </row>
    <row r="11" spans="1:25" x14ac:dyDescent="0.2">
      <c r="A11" s="6">
        <f t="shared" si="4"/>
        <v>0.4</v>
      </c>
      <c r="B11" s="23" t="s">
        <v>374</v>
      </c>
      <c r="C11">
        <v>20</v>
      </c>
      <c r="D11">
        <v>40</v>
      </c>
      <c r="E11">
        <v>15</v>
      </c>
      <c r="F11">
        <v>30</v>
      </c>
      <c r="G11">
        <v>20</v>
      </c>
      <c r="H11">
        <v>30</v>
      </c>
      <c r="I11">
        <f t="shared" si="0"/>
        <v>25</v>
      </c>
      <c r="J11" s="20" t="s">
        <v>533</v>
      </c>
      <c r="L11">
        <f t="shared" si="1"/>
        <v>0</v>
      </c>
      <c r="M11">
        <f t="shared" si="2"/>
        <v>1</v>
      </c>
      <c r="N11">
        <f t="shared" si="3"/>
        <v>0</v>
      </c>
      <c r="P11">
        <f t="shared" si="7"/>
        <v>0</v>
      </c>
      <c r="Q11">
        <f t="shared" si="8"/>
        <v>0</v>
      </c>
      <c r="R11">
        <f t="shared" si="9"/>
        <v>0</v>
      </c>
      <c r="S11">
        <f t="shared" si="10"/>
        <v>1</v>
      </c>
      <c r="T11">
        <f t="shared" si="11"/>
        <v>0</v>
      </c>
      <c r="V11">
        <v>0</v>
      </c>
      <c r="W11">
        <f t="shared" si="5"/>
        <v>30</v>
      </c>
      <c r="X11">
        <v>0</v>
      </c>
      <c r="Y11">
        <f t="shared" si="6"/>
        <v>25</v>
      </c>
    </row>
    <row r="12" spans="1:25" x14ac:dyDescent="0.2">
      <c r="A12" s="6">
        <f t="shared" si="4"/>
        <v>0.5</v>
      </c>
      <c r="B12" s="6" t="s">
        <v>262</v>
      </c>
      <c r="C12">
        <v>0</v>
      </c>
      <c r="D12">
        <v>0</v>
      </c>
      <c r="E12">
        <v>0</v>
      </c>
      <c r="F12">
        <v>0</v>
      </c>
      <c r="G12">
        <v>0</v>
      </c>
      <c r="H12">
        <v>0</v>
      </c>
      <c r="I12">
        <f t="shared" si="0"/>
        <v>0</v>
      </c>
      <c r="J12" s="20" t="s">
        <v>533</v>
      </c>
      <c r="K12" s="20" t="s">
        <v>529</v>
      </c>
      <c r="L12">
        <f t="shared" si="1"/>
        <v>1</v>
      </c>
      <c r="M12">
        <f t="shared" si="2"/>
        <v>0</v>
      </c>
      <c r="N12">
        <f t="shared" si="3"/>
        <v>0</v>
      </c>
      <c r="P12">
        <f t="shared" si="7"/>
        <v>1</v>
      </c>
      <c r="Q12">
        <f t="shared" si="8"/>
        <v>0</v>
      </c>
      <c r="R12">
        <f t="shared" si="9"/>
        <v>0</v>
      </c>
      <c r="S12">
        <f t="shared" si="10"/>
        <v>0</v>
      </c>
      <c r="T12">
        <f t="shared" si="11"/>
        <v>0</v>
      </c>
      <c r="V12">
        <v>0</v>
      </c>
      <c r="W12">
        <f t="shared" si="5"/>
        <v>0</v>
      </c>
      <c r="X12">
        <v>2</v>
      </c>
      <c r="Y12">
        <f t="shared" si="6"/>
        <v>0</v>
      </c>
    </row>
    <row r="13" spans="1:25" x14ac:dyDescent="0.2">
      <c r="A13" s="6">
        <f t="shared" si="4"/>
        <v>0.6</v>
      </c>
      <c r="B13" s="6" t="s">
        <v>263</v>
      </c>
      <c r="C13">
        <v>0</v>
      </c>
      <c r="D13">
        <v>0</v>
      </c>
      <c r="E13">
        <v>0</v>
      </c>
      <c r="F13">
        <v>0</v>
      </c>
      <c r="G13">
        <v>0</v>
      </c>
      <c r="H13">
        <v>0</v>
      </c>
      <c r="I13">
        <f t="shared" si="0"/>
        <v>0</v>
      </c>
      <c r="J13" s="20" t="s">
        <v>540</v>
      </c>
      <c r="K13" s="20" t="s">
        <v>529</v>
      </c>
      <c r="L13">
        <f t="shared" si="1"/>
        <v>1</v>
      </c>
      <c r="M13">
        <f t="shared" si="2"/>
        <v>0</v>
      </c>
      <c r="N13">
        <f t="shared" si="3"/>
        <v>0</v>
      </c>
      <c r="P13">
        <f t="shared" si="7"/>
        <v>1</v>
      </c>
      <c r="Q13">
        <f t="shared" si="8"/>
        <v>0</v>
      </c>
      <c r="R13">
        <f t="shared" si="9"/>
        <v>0</v>
      </c>
      <c r="S13">
        <f t="shared" si="10"/>
        <v>0</v>
      </c>
      <c r="T13">
        <f t="shared" si="11"/>
        <v>0</v>
      </c>
      <c r="V13">
        <v>0</v>
      </c>
      <c r="W13">
        <f t="shared" si="5"/>
        <v>0</v>
      </c>
      <c r="X13">
        <v>2</v>
      </c>
      <c r="Y13">
        <f t="shared" si="6"/>
        <v>0</v>
      </c>
    </row>
    <row r="14" spans="1:25" x14ac:dyDescent="0.2">
      <c r="A14" s="6">
        <f t="shared" si="4"/>
        <v>0.7</v>
      </c>
      <c r="B14" s="6"/>
      <c r="C14">
        <v>0</v>
      </c>
      <c r="D14">
        <v>0</v>
      </c>
      <c r="E14">
        <v>0</v>
      </c>
      <c r="F14">
        <v>0</v>
      </c>
      <c r="G14">
        <v>0</v>
      </c>
      <c r="H14">
        <v>0</v>
      </c>
      <c r="I14">
        <f t="shared" si="0"/>
        <v>0</v>
      </c>
      <c r="J14" s="20" t="s">
        <v>540</v>
      </c>
      <c r="K14" s="20" t="s">
        <v>529</v>
      </c>
      <c r="L14">
        <f t="shared" si="1"/>
        <v>1</v>
      </c>
      <c r="M14">
        <f t="shared" si="2"/>
        <v>0</v>
      </c>
      <c r="N14">
        <f t="shared" si="3"/>
        <v>0</v>
      </c>
      <c r="P14">
        <f t="shared" si="7"/>
        <v>1</v>
      </c>
      <c r="Q14">
        <f t="shared" si="8"/>
        <v>0</v>
      </c>
      <c r="R14">
        <f t="shared" si="9"/>
        <v>0</v>
      </c>
      <c r="S14">
        <f t="shared" si="10"/>
        <v>0</v>
      </c>
      <c r="T14">
        <f t="shared" si="11"/>
        <v>0</v>
      </c>
      <c r="V14">
        <v>0</v>
      </c>
      <c r="W14">
        <f t="shared" si="5"/>
        <v>0</v>
      </c>
      <c r="X14">
        <v>4</v>
      </c>
      <c r="Y14">
        <f t="shared" si="6"/>
        <v>0</v>
      </c>
    </row>
    <row r="15" spans="1:25" x14ac:dyDescent="0.2">
      <c r="A15" s="6">
        <f t="shared" si="4"/>
        <v>0.79999999999999993</v>
      </c>
      <c r="B15" s="6" t="s">
        <v>264</v>
      </c>
      <c r="C15">
        <v>0</v>
      </c>
      <c r="D15">
        <v>0</v>
      </c>
      <c r="E15">
        <v>0</v>
      </c>
      <c r="F15">
        <v>0</v>
      </c>
      <c r="G15">
        <v>0</v>
      </c>
      <c r="H15">
        <v>0</v>
      </c>
      <c r="I15">
        <f t="shared" si="0"/>
        <v>0</v>
      </c>
      <c r="J15" s="20" t="s">
        <v>533</v>
      </c>
      <c r="K15" s="20" t="s">
        <v>529</v>
      </c>
      <c r="L15">
        <f t="shared" si="1"/>
        <v>1</v>
      </c>
      <c r="M15">
        <f t="shared" si="2"/>
        <v>0</v>
      </c>
      <c r="N15">
        <f t="shared" si="3"/>
        <v>0</v>
      </c>
      <c r="P15">
        <f t="shared" si="7"/>
        <v>1</v>
      </c>
      <c r="Q15">
        <f t="shared" si="8"/>
        <v>0</v>
      </c>
      <c r="R15">
        <f t="shared" si="9"/>
        <v>0</v>
      </c>
      <c r="S15">
        <f t="shared" si="10"/>
        <v>0</v>
      </c>
      <c r="T15">
        <f t="shared" si="11"/>
        <v>0</v>
      </c>
      <c r="V15">
        <v>20</v>
      </c>
      <c r="W15">
        <f t="shared" si="5"/>
        <v>0</v>
      </c>
      <c r="X15">
        <v>14</v>
      </c>
      <c r="Y15">
        <f t="shared" si="6"/>
        <v>0</v>
      </c>
    </row>
    <row r="16" spans="1:25" x14ac:dyDescent="0.2">
      <c r="A16" s="6">
        <f t="shared" si="4"/>
        <v>0.89999999999999991</v>
      </c>
      <c r="B16" s="6" t="s">
        <v>265</v>
      </c>
      <c r="C16">
        <v>0</v>
      </c>
      <c r="D16">
        <v>0</v>
      </c>
      <c r="E16">
        <v>0</v>
      </c>
      <c r="F16">
        <v>0</v>
      </c>
      <c r="G16">
        <v>0</v>
      </c>
      <c r="H16">
        <v>0</v>
      </c>
      <c r="I16">
        <f t="shared" si="0"/>
        <v>0</v>
      </c>
      <c r="J16" s="20" t="s">
        <v>533</v>
      </c>
      <c r="K16" s="20" t="s">
        <v>529</v>
      </c>
      <c r="L16">
        <f t="shared" si="1"/>
        <v>1</v>
      </c>
      <c r="M16">
        <f t="shared" si="2"/>
        <v>0</v>
      </c>
      <c r="N16">
        <f t="shared" si="3"/>
        <v>0</v>
      </c>
      <c r="P16">
        <f t="shared" si="7"/>
        <v>1</v>
      </c>
      <c r="Q16">
        <f t="shared" si="8"/>
        <v>0</v>
      </c>
      <c r="R16">
        <f t="shared" si="9"/>
        <v>0</v>
      </c>
      <c r="S16">
        <f t="shared" si="10"/>
        <v>0</v>
      </c>
      <c r="T16">
        <f t="shared" si="11"/>
        <v>0</v>
      </c>
      <c r="V16">
        <v>20</v>
      </c>
      <c r="W16">
        <f t="shared" si="5"/>
        <v>0</v>
      </c>
      <c r="X16">
        <v>32</v>
      </c>
      <c r="Y16">
        <f t="shared" si="6"/>
        <v>0</v>
      </c>
    </row>
    <row r="17" spans="1:25" x14ac:dyDescent="0.2">
      <c r="A17" s="6">
        <f t="shared" si="4"/>
        <v>0.99999999999999989</v>
      </c>
      <c r="B17" s="6" t="s">
        <v>266</v>
      </c>
      <c r="C17">
        <v>0</v>
      </c>
      <c r="D17">
        <v>0</v>
      </c>
      <c r="E17">
        <v>0</v>
      </c>
      <c r="F17">
        <v>0</v>
      </c>
      <c r="G17">
        <v>0</v>
      </c>
      <c r="H17">
        <v>0</v>
      </c>
      <c r="I17">
        <f t="shared" si="0"/>
        <v>0</v>
      </c>
      <c r="J17" s="20" t="s">
        <v>533</v>
      </c>
      <c r="K17" s="20" t="s">
        <v>529</v>
      </c>
      <c r="L17">
        <f t="shared" si="1"/>
        <v>1</v>
      </c>
      <c r="M17">
        <f t="shared" si="2"/>
        <v>0</v>
      </c>
      <c r="N17">
        <f t="shared" si="3"/>
        <v>0</v>
      </c>
      <c r="P17">
        <f t="shared" si="7"/>
        <v>1</v>
      </c>
      <c r="Q17">
        <f t="shared" si="8"/>
        <v>0</v>
      </c>
      <c r="R17">
        <f t="shared" si="9"/>
        <v>0</v>
      </c>
      <c r="S17">
        <f t="shared" si="10"/>
        <v>0</v>
      </c>
      <c r="T17">
        <f t="shared" si="11"/>
        <v>0</v>
      </c>
      <c r="V17">
        <v>20</v>
      </c>
      <c r="W17">
        <f t="shared" si="5"/>
        <v>0</v>
      </c>
      <c r="X17">
        <v>20</v>
      </c>
      <c r="Y17">
        <f t="shared" si="6"/>
        <v>0</v>
      </c>
    </row>
    <row r="18" spans="1:25" x14ac:dyDescent="0.2">
      <c r="A18" s="6">
        <f t="shared" si="4"/>
        <v>1.0999999999999999</v>
      </c>
      <c r="B18" s="6"/>
      <c r="C18">
        <v>0</v>
      </c>
      <c r="D18">
        <v>0</v>
      </c>
      <c r="E18">
        <v>0</v>
      </c>
      <c r="F18">
        <v>0</v>
      </c>
      <c r="G18">
        <v>0</v>
      </c>
      <c r="H18">
        <v>0</v>
      </c>
      <c r="I18">
        <f t="shared" si="0"/>
        <v>0</v>
      </c>
      <c r="J18" s="20" t="s">
        <v>533</v>
      </c>
      <c r="K18" s="20" t="s">
        <v>529</v>
      </c>
      <c r="L18">
        <f t="shared" si="1"/>
        <v>1</v>
      </c>
      <c r="M18">
        <f t="shared" si="2"/>
        <v>0</v>
      </c>
      <c r="N18">
        <f t="shared" si="3"/>
        <v>0</v>
      </c>
      <c r="P18">
        <f t="shared" si="7"/>
        <v>1</v>
      </c>
      <c r="Q18">
        <f t="shared" si="8"/>
        <v>0</v>
      </c>
      <c r="R18">
        <f t="shared" si="9"/>
        <v>0</v>
      </c>
      <c r="S18">
        <f t="shared" si="10"/>
        <v>0</v>
      </c>
      <c r="T18">
        <f t="shared" si="11"/>
        <v>0</v>
      </c>
      <c r="V18">
        <v>0</v>
      </c>
      <c r="W18">
        <f t="shared" si="5"/>
        <v>0</v>
      </c>
      <c r="X18">
        <v>0</v>
      </c>
      <c r="Y18">
        <f t="shared" si="6"/>
        <v>0</v>
      </c>
    </row>
    <row r="19" spans="1:25" x14ac:dyDescent="0.2">
      <c r="A19" s="6">
        <f t="shared" si="4"/>
        <v>1.2</v>
      </c>
      <c r="B19" s="6"/>
      <c r="C19">
        <v>0</v>
      </c>
      <c r="D19">
        <v>0</v>
      </c>
      <c r="E19">
        <v>0</v>
      </c>
      <c r="F19">
        <v>0</v>
      </c>
      <c r="G19">
        <v>0</v>
      </c>
      <c r="H19">
        <v>0</v>
      </c>
      <c r="I19">
        <f t="shared" si="0"/>
        <v>0</v>
      </c>
      <c r="J19" s="20" t="s">
        <v>533</v>
      </c>
      <c r="K19" s="20" t="s">
        <v>529</v>
      </c>
      <c r="L19">
        <f t="shared" si="1"/>
        <v>1</v>
      </c>
      <c r="M19">
        <f t="shared" si="2"/>
        <v>0</v>
      </c>
      <c r="N19">
        <f t="shared" si="3"/>
        <v>0</v>
      </c>
      <c r="P19">
        <f t="shared" si="7"/>
        <v>1</v>
      </c>
      <c r="Q19">
        <f t="shared" si="8"/>
        <v>0</v>
      </c>
      <c r="R19">
        <f t="shared" si="9"/>
        <v>0</v>
      </c>
      <c r="S19">
        <f t="shared" si="10"/>
        <v>0</v>
      </c>
      <c r="T19">
        <f t="shared" si="11"/>
        <v>0</v>
      </c>
      <c r="V19">
        <v>0</v>
      </c>
      <c r="W19">
        <f t="shared" si="5"/>
        <v>0</v>
      </c>
      <c r="X19">
        <v>0</v>
      </c>
      <c r="Y19">
        <f t="shared" si="6"/>
        <v>0</v>
      </c>
    </row>
    <row r="20" spans="1:25" x14ac:dyDescent="0.2">
      <c r="A20" s="6">
        <f t="shared" si="4"/>
        <v>1.3</v>
      </c>
      <c r="B20" s="6" t="s">
        <v>267</v>
      </c>
      <c r="C20">
        <v>0</v>
      </c>
      <c r="D20">
        <v>0</v>
      </c>
      <c r="E20">
        <v>0</v>
      </c>
      <c r="F20">
        <v>0</v>
      </c>
      <c r="G20">
        <v>0</v>
      </c>
      <c r="H20">
        <v>0</v>
      </c>
      <c r="I20">
        <f t="shared" si="0"/>
        <v>0</v>
      </c>
      <c r="J20" s="20" t="s">
        <v>533</v>
      </c>
      <c r="K20" s="20" t="s">
        <v>529</v>
      </c>
      <c r="L20">
        <f t="shared" si="1"/>
        <v>1</v>
      </c>
      <c r="M20">
        <f t="shared" si="2"/>
        <v>0</v>
      </c>
      <c r="N20">
        <f t="shared" si="3"/>
        <v>0</v>
      </c>
      <c r="P20">
        <f t="shared" si="7"/>
        <v>1</v>
      </c>
      <c r="Q20">
        <f t="shared" si="8"/>
        <v>0</v>
      </c>
      <c r="R20">
        <f t="shared" si="9"/>
        <v>0</v>
      </c>
      <c r="S20">
        <f t="shared" si="10"/>
        <v>0</v>
      </c>
      <c r="T20">
        <f t="shared" si="11"/>
        <v>0</v>
      </c>
      <c r="V20">
        <v>0</v>
      </c>
      <c r="W20">
        <f t="shared" si="5"/>
        <v>0</v>
      </c>
      <c r="X20">
        <v>0</v>
      </c>
      <c r="Y20">
        <f t="shared" si="6"/>
        <v>0</v>
      </c>
    </row>
    <row r="21" spans="1:25" x14ac:dyDescent="0.2">
      <c r="A21" s="6">
        <f t="shared" si="4"/>
        <v>1.4000000000000001</v>
      </c>
      <c r="B21" s="6"/>
      <c r="C21">
        <v>0</v>
      </c>
      <c r="D21">
        <v>0</v>
      </c>
      <c r="E21">
        <v>0</v>
      </c>
      <c r="F21">
        <v>0</v>
      </c>
      <c r="G21">
        <v>0</v>
      </c>
      <c r="H21">
        <v>0</v>
      </c>
      <c r="I21">
        <f t="shared" si="0"/>
        <v>0</v>
      </c>
      <c r="J21" s="20" t="s">
        <v>533</v>
      </c>
      <c r="K21" s="20" t="s">
        <v>529</v>
      </c>
      <c r="L21">
        <f t="shared" si="1"/>
        <v>1</v>
      </c>
      <c r="M21">
        <f t="shared" si="2"/>
        <v>0</v>
      </c>
      <c r="N21">
        <f t="shared" si="3"/>
        <v>0</v>
      </c>
      <c r="P21">
        <f t="shared" si="7"/>
        <v>1</v>
      </c>
      <c r="Q21">
        <f t="shared" si="8"/>
        <v>0</v>
      </c>
      <c r="R21">
        <f t="shared" si="9"/>
        <v>0</v>
      </c>
      <c r="S21">
        <f t="shared" si="10"/>
        <v>0</v>
      </c>
      <c r="T21">
        <f t="shared" si="11"/>
        <v>0</v>
      </c>
      <c r="V21">
        <v>0</v>
      </c>
      <c r="W21">
        <f t="shared" si="5"/>
        <v>0</v>
      </c>
      <c r="X21">
        <v>0</v>
      </c>
      <c r="Y21">
        <f t="shared" si="6"/>
        <v>0</v>
      </c>
    </row>
    <row r="22" spans="1:25" x14ac:dyDescent="0.2">
      <c r="A22" s="6">
        <f t="shared" si="4"/>
        <v>1.5000000000000002</v>
      </c>
      <c r="B22" s="6"/>
      <c r="C22">
        <v>0</v>
      </c>
      <c r="D22">
        <v>0</v>
      </c>
      <c r="E22">
        <v>0</v>
      </c>
      <c r="F22">
        <v>0</v>
      </c>
      <c r="G22">
        <v>0</v>
      </c>
      <c r="H22">
        <v>0</v>
      </c>
      <c r="I22">
        <f t="shared" si="0"/>
        <v>0</v>
      </c>
      <c r="J22" s="20" t="s">
        <v>540</v>
      </c>
      <c r="K22" s="20" t="s">
        <v>529</v>
      </c>
      <c r="L22">
        <f t="shared" si="1"/>
        <v>1</v>
      </c>
      <c r="M22">
        <f t="shared" si="2"/>
        <v>0</v>
      </c>
      <c r="N22">
        <f t="shared" si="3"/>
        <v>0</v>
      </c>
      <c r="P22">
        <f t="shared" si="7"/>
        <v>1</v>
      </c>
      <c r="Q22">
        <f t="shared" si="8"/>
        <v>0</v>
      </c>
      <c r="R22">
        <f t="shared" si="9"/>
        <v>0</v>
      </c>
      <c r="S22">
        <f t="shared" si="10"/>
        <v>0</v>
      </c>
      <c r="T22">
        <f t="shared" si="11"/>
        <v>0</v>
      </c>
      <c r="V22">
        <v>0</v>
      </c>
      <c r="W22">
        <f t="shared" si="5"/>
        <v>0</v>
      </c>
      <c r="X22">
        <v>0</v>
      </c>
      <c r="Y22">
        <f t="shared" si="6"/>
        <v>0</v>
      </c>
    </row>
    <row r="23" spans="1:25" x14ac:dyDescent="0.2">
      <c r="A23" s="6">
        <f t="shared" si="4"/>
        <v>1.6000000000000003</v>
      </c>
      <c r="B23" s="6" t="s">
        <v>268</v>
      </c>
      <c r="C23">
        <v>0</v>
      </c>
      <c r="D23">
        <v>0</v>
      </c>
      <c r="E23">
        <v>0</v>
      </c>
      <c r="F23">
        <v>0</v>
      </c>
      <c r="G23">
        <v>0</v>
      </c>
      <c r="H23">
        <v>0</v>
      </c>
      <c r="I23">
        <f t="shared" si="0"/>
        <v>0</v>
      </c>
      <c r="J23" s="20" t="s">
        <v>540</v>
      </c>
      <c r="K23" s="20" t="s">
        <v>529</v>
      </c>
      <c r="L23">
        <f t="shared" si="1"/>
        <v>1</v>
      </c>
      <c r="M23">
        <f t="shared" si="2"/>
        <v>0</v>
      </c>
      <c r="N23">
        <f t="shared" si="3"/>
        <v>0</v>
      </c>
      <c r="P23">
        <f t="shared" si="7"/>
        <v>1</v>
      </c>
      <c r="Q23">
        <f t="shared" si="8"/>
        <v>0</v>
      </c>
      <c r="R23">
        <f t="shared" si="9"/>
        <v>0</v>
      </c>
      <c r="S23">
        <f t="shared" si="10"/>
        <v>0</v>
      </c>
      <c r="T23">
        <f t="shared" si="11"/>
        <v>0</v>
      </c>
      <c r="V23">
        <v>0</v>
      </c>
      <c r="W23">
        <f t="shared" si="5"/>
        <v>0</v>
      </c>
      <c r="X23">
        <v>0</v>
      </c>
      <c r="Y23">
        <f t="shared" si="6"/>
        <v>0</v>
      </c>
    </row>
    <row r="24" spans="1:25" x14ac:dyDescent="0.2">
      <c r="A24" s="6">
        <f t="shared" si="4"/>
        <v>1.7000000000000004</v>
      </c>
      <c r="B24" s="6" t="s">
        <v>269</v>
      </c>
      <c r="C24">
        <v>10</v>
      </c>
      <c r="D24">
        <v>0</v>
      </c>
      <c r="E24">
        <v>0</v>
      </c>
      <c r="F24">
        <v>0</v>
      </c>
      <c r="G24">
        <v>0</v>
      </c>
      <c r="H24">
        <v>0</v>
      </c>
      <c r="I24">
        <v>0</v>
      </c>
      <c r="J24" s="20" t="s">
        <v>540</v>
      </c>
      <c r="K24" s="20" t="s">
        <v>529</v>
      </c>
      <c r="L24">
        <f t="shared" si="1"/>
        <v>1</v>
      </c>
      <c r="M24">
        <f t="shared" si="2"/>
        <v>0</v>
      </c>
      <c r="N24">
        <f t="shared" si="3"/>
        <v>0</v>
      </c>
      <c r="W24">
        <f t="shared" si="5"/>
        <v>0</v>
      </c>
    </row>
    <row r="25" spans="1:25" x14ac:dyDescent="0.2">
      <c r="A25" s="6"/>
      <c r="B25" s="6"/>
    </row>
    <row r="26" spans="1:25" x14ac:dyDescent="0.2">
      <c r="A26" s="6"/>
      <c r="B26" s="6"/>
    </row>
    <row r="27" spans="1:25" x14ac:dyDescent="0.2">
      <c r="H27" s="19">
        <f>AVERAGE(H7:H25)</f>
        <v>8.0555555555555554</v>
      </c>
      <c r="I27" s="19">
        <f>AVERAGE(I7:I25)</f>
        <v>6.2222222222222223</v>
      </c>
      <c r="J27" s="19"/>
      <c r="K27" t="s">
        <v>36</v>
      </c>
      <c r="L27">
        <f>SUM(L7:L26)/10</f>
        <v>1.3</v>
      </c>
      <c r="M27">
        <f>SUM(M7:M26)/10</f>
        <v>0.5</v>
      </c>
      <c r="N27">
        <f>SUM(N7:N26)/10</f>
        <v>0</v>
      </c>
      <c r="P27">
        <f>SUM(P7:P26)/10</f>
        <v>1.2</v>
      </c>
      <c r="Q27">
        <f>SUM(Q7:Q26)/10</f>
        <v>0</v>
      </c>
      <c r="R27">
        <f>SUM(R7:R26)/10</f>
        <v>0.1</v>
      </c>
      <c r="S27">
        <f>SUM(S7:S26)/10</f>
        <v>0.4</v>
      </c>
      <c r="T27">
        <f>SUM(T7:T26)/10</f>
        <v>0</v>
      </c>
    </row>
    <row r="29" spans="1:25" x14ac:dyDescent="0.2">
      <c r="F29" t="s">
        <v>440</v>
      </c>
      <c r="H29">
        <f>AVERAGE(H14)</f>
        <v>0</v>
      </c>
      <c r="I29">
        <f>AVERAGE(I14)</f>
        <v>0</v>
      </c>
    </row>
    <row r="32" spans="1:25" x14ac:dyDescent="0.2">
      <c r="A32" s="4"/>
      <c r="B32" s="4"/>
      <c r="C32" s="1"/>
      <c r="D32" s="1"/>
      <c r="E32" s="1"/>
      <c r="F32" s="1"/>
      <c r="G32" s="1"/>
      <c r="H32" s="1"/>
      <c r="T32" s="8"/>
    </row>
    <row r="33" spans="1:20" x14ac:dyDescent="0.2">
      <c r="C33" s="1"/>
      <c r="D33" s="1"/>
      <c r="E33" s="1"/>
      <c r="F33" s="1"/>
      <c r="G33" s="1"/>
      <c r="H33" s="1"/>
      <c r="T33" s="8"/>
    </row>
    <row r="34" spans="1:20" x14ac:dyDescent="0.2">
      <c r="M34" s="7"/>
      <c r="R34" s="4"/>
    </row>
    <row r="35" spans="1:20" x14ac:dyDescent="0.2">
      <c r="C35" s="2"/>
      <c r="D35" s="2"/>
      <c r="E35" s="2"/>
      <c r="F35" s="2"/>
      <c r="G35" s="2"/>
      <c r="H35" s="2"/>
      <c r="I35" s="2"/>
      <c r="J35" s="2"/>
      <c r="L35" s="2"/>
      <c r="M35" s="2"/>
      <c r="N35" s="2"/>
      <c r="P35" s="2"/>
      <c r="Q35" s="2"/>
      <c r="R35" s="2"/>
      <c r="S35" s="2"/>
      <c r="T35" s="2"/>
    </row>
    <row r="36" spans="1:20" x14ac:dyDescent="0.2">
      <c r="A36" s="4"/>
      <c r="B36" s="4"/>
    </row>
    <row r="37" spans="1:20" x14ac:dyDescent="0.2">
      <c r="A37" s="6"/>
      <c r="B37" s="6"/>
    </row>
    <row r="38" spans="1:20" x14ac:dyDescent="0.2">
      <c r="A38" s="6"/>
      <c r="B38" s="6"/>
    </row>
    <row r="39" spans="1:20" x14ac:dyDescent="0.2">
      <c r="A39" s="6"/>
      <c r="B39" s="6"/>
    </row>
    <row r="40" spans="1:20" x14ac:dyDescent="0.2">
      <c r="A40" s="6"/>
      <c r="B40" s="6"/>
    </row>
    <row r="41" spans="1:20" x14ac:dyDescent="0.2">
      <c r="A41" s="6"/>
      <c r="B41" s="6"/>
    </row>
    <row r="42" spans="1:20" x14ac:dyDescent="0.2">
      <c r="A42" s="6"/>
      <c r="B42" s="6"/>
    </row>
    <row r="43" spans="1:20" x14ac:dyDescent="0.2">
      <c r="A43" s="6"/>
      <c r="B43" s="6"/>
    </row>
    <row r="44" spans="1:20" x14ac:dyDescent="0.2">
      <c r="A44" s="6"/>
      <c r="B44" s="6"/>
    </row>
    <row r="45" spans="1:20" x14ac:dyDescent="0.2">
      <c r="A45" s="6"/>
      <c r="B45" s="6"/>
    </row>
    <row r="46" spans="1:20" x14ac:dyDescent="0.2">
      <c r="A46" s="6"/>
      <c r="B46" s="6"/>
    </row>
    <row r="47" spans="1:20" x14ac:dyDescent="0.2">
      <c r="A47" s="6"/>
      <c r="B47" s="6"/>
    </row>
    <row r="48" spans="1:20"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25"/>
      <c r="B54" s="25"/>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sheetData>
  <phoneticPr fontId="4" type="noConversion"/>
  <pageMargins left="0.75" right="0.75" top="1" bottom="1" header="0.5" footer="0.5"/>
  <pageSetup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6"/>
  <sheetViews>
    <sheetView topLeftCell="F33" workbookViewId="0">
      <selection activeCell="P46" sqref="P46"/>
    </sheetView>
  </sheetViews>
  <sheetFormatPr defaultRowHeight="12.75" x14ac:dyDescent="0.2"/>
  <cols>
    <col min="1" max="1" width="29.5703125" customWidth="1"/>
    <col min="9" max="9" width="10.7109375" customWidth="1"/>
    <col min="17" max="17" width="12.140625" customWidth="1"/>
  </cols>
  <sheetData>
    <row r="1" spans="1:21" ht="20.25" x14ac:dyDescent="0.3">
      <c r="A1" s="43" t="s">
        <v>95</v>
      </c>
      <c r="I1" s="43">
        <v>2012</v>
      </c>
      <c r="P1" s="20"/>
    </row>
    <row r="2" spans="1:21" x14ac:dyDescent="0.2">
      <c r="A2" s="44">
        <v>41228</v>
      </c>
      <c r="P2" s="20"/>
    </row>
    <row r="3" spans="1:21" x14ac:dyDescent="0.2">
      <c r="A3" t="s">
        <v>93</v>
      </c>
      <c r="P3" s="20"/>
    </row>
    <row r="4" spans="1:21" x14ac:dyDescent="0.2">
      <c r="A4" s="1"/>
      <c r="K4">
        <v>5.0999999999999996</v>
      </c>
      <c r="L4">
        <v>10.1</v>
      </c>
      <c r="M4">
        <v>20.100000000000001</v>
      </c>
      <c r="N4">
        <v>30.1</v>
      </c>
      <c r="O4" s="8" t="s">
        <v>42</v>
      </c>
      <c r="P4" s="20"/>
    </row>
    <row r="5" spans="1:21" x14ac:dyDescent="0.2">
      <c r="A5" s="1" t="s">
        <v>94</v>
      </c>
      <c r="O5" s="8"/>
      <c r="P5" s="20"/>
    </row>
    <row r="6" spans="1:21" x14ac:dyDescent="0.2">
      <c r="A6" s="8">
        <v>1</v>
      </c>
      <c r="B6" t="s">
        <v>140</v>
      </c>
      <c r="O6" s="8"/>
      <c r="P6" s="20"/>
    </row>
    <row r="7" spans="1:21" x14ac:dyDescent="0.2">
      <c r="A7" s="8">
        <v>2</v>
      </c>
      <c r="B7" t="s">
        <v>96</v>
      </c>
      <c r="O7" s="8"/>
      <c r="P7" s="20"/>
    </row>
    <row r="8" spans="1:21" x14ac:dyDescent="0.2">
      <c r="A8" s="1">
        <v>3</v>
      </c>
      <c r="B8" t="s">
        <v>141</v>
      </c>
      <c r="O8" s="8"/>
      <c r="P8" s="20"/>
    </row>
    <row r="9" spans="1:21" x14ac:dyDescent="0.2">
      <c r="A9" s="1"/>
      <c r="O9" s="8"/>
      <c r="P9" s="20"/>
    </row>
    <row r="10" spans="1:21" x14ac:dyDescent="0.2">
      <c r="A10" s="1"/>
      <c r="O10" s="8"/>
      <c r="P10" s="20"/>
    </row>
    <row r="11" spans="1:21" x14ac:dyDescent="0.2">
      <c r="A11" s="1"/>
      <c r="D11" s="7" t="s">
        <v>142</v>
      </c>
      <c r="E11" s="7" t="s">
        <v>143</v>
      </c>
      <c r="F11" s="7" t="s">
        <v>144</v>
      </c>
      <c r="G11" s="7" t="s">
        <v>145</v>
      </c>
      <c r="H11" s="7" t="s">
        <v>146</v>
      </c>
      <c r="M11" s="4" t="s">
        <v>37</v>
      </c>
      <c r="P11" s="20"/>
      <c r="T11" s="7" t="s">
        <v>7</v>
      </c>
    </row>
    <row r="12" spans="1:21" ht="38.25" x14ac:dyDescent="0.2">
      <c r="A12" s="1"/>
      <c r="B12" s="7" t="s">
        <v>91</v>
      </c>
      <c r="C12" s="2" t="s">
        <v>147</v>
      </c>
      <c r="D12" s="2" t="s">
        <v>1</v>
      </c>
      <c r="E12" s="2" t="s">
        <v>2</v>
      </c>
      <c r="F12" s="2" t="s">
        <v>3</v>
      </c>
      <c r="G12" s="2" t="s">
        <v>28</v>
      </c>
      <c r="H12" s="2" t="s">
        <v>58</v>
      </c>
      <c r="I12" s="2" t="s">
        <v>148</v>
      </c>
      <c r="J12" s="2"/>
      <c r="K12" s="2" t="s">
        <v>38</v>
      </c>
      <c r="L12" s="2" t="s">
        <v>39</v>
      </c>
      <c r="M12" s="2" t="s">
        <v>40</v>
      </c>
      <c r="N12" s="2" t="s">
        <v>41</v>
      </c>
      <c r="O12" s="2" t="s">
        <v>43</v>
      </c>
      <c r="P12" s="20"/>
      <c r="Q12" s="2" t="s">
        <v>7</v>
      </c>
      <c r="S12" s="2" t="s">
        <v>32</v>
      </c>
      <c r="T12" s="2" t="s">
        <v>33</v>
      </c>
      <c r="U12" s="2" t="s">
        <v>34</v>
      </c>
    </row>
    <row r="13" spans="1:21" ht="42" customHeight="1" x14ac:dyDescent="0.2">
      <c r="A13" s="1" t="s">
        <v>149</v>
      </c>
      <c r="B13" s="6">
        <v>2.1</v>
      </c>
      <c r="C13" s="6">
        <v>1</v>
      </c>
      <c r="D13">
        <v>10</v>
      </c>
      <c r="E13">
        <v>50</v>
      </c>
      <c r="F13">
        <v>50</v>
      </c>
      <c r="G13">
        <v>80</v>
      </c>
      <c r="H13">
        <v>40</v>
      </c>
      <c r="I13">
        <f t="shared" ref="I13:I43" si="0">SUM(D13:H13)/5</f>
        <v>46</v>
      </c>
      <c r="K13">
        <f>IF(I13&lt;$K$4,1,0)</f>
        <v>0</v>
      </c>
      <c r="L13">
        <f>IF(I13&lt;L$4,1,0)-K13</f>
        <v>0</v>
      </c>
      <c r="M13">
        <f>IF(I13&lt;M$4,1,0)-K13-L13</f>
        <v>0</v>
      </c>
      <c r="N13">
        <f>IF(I13&lt;N$4,1,0)-K13-L13-M13</f>
        <v>0</v>
      </c>
      <c r="O13">
        <f>1-SUM(K13:N13)</f>
        <v>1</v>
      </c>
      <c r="P13" s="20"/>
      <c r="Q13" s="20">
        <v>50</v>
      </c>
      <c r="S13">
        <f t="shared" ref="S13:S23" si="1">IF(Q13&lt;25,1,0)</f>
        <v>0</v>
      </c>
      <c r="T13">
        <f t="shared" ref="T13:T43" si="2">IF(Q13=30,1,0)+IF(Q13=40,1,0)</f>
        <v>0</v>
      </c>
      <c r="U13">
        <f t="shared" ref="U13:U40" si="3">1-T13-S13</f>
        <v>1</v>
      </c>
    </row>
    <row r="14" spans="1:21" ht="42" customHeight="1" x14ac:dyDescent="0.2">
      <c r="A14" s="1" t="s">
        <v>150</v>
      </c>
      <c r="B14" s="6">
        <v>0.5</v>
      </c>
      <c r="C14" s="6">
        <v>1</v>
      </c>
      <c r="D14">
        <v>70</v>
      </c>
      <c r="E14">
        <v>60</v>
      </c>
      <c r="F14">
        <v>0</v>
      </c>
      <c r="G14">
        <v>0</v>
      </c>
      <c r="H14">
        <v>30</v>
      </c>
      <c r="I14">
        <f t="shared" si="0"/>
        <v>32</v>
      </c>
      <c r="K14">
        <f t="shared" ref="K14:K43" si="4">IF(I14&lt;$K$4,1,0)</f>
        <v>0</v>
      </c>
      <c r="L14">
        <f>IF(I14&lt;L$4,1,0)-K14</f>
        <v>0</v>
      </c>
      <c r="M14">
        <f>IF(I14&lt;M$4,1,0)-K14-L14</f>
        <v>0</v>
      </c>
      <c r="N14">
        <f>IF(I14&lt;N$4,1,0)-K14-L14-M14</f>
        <v>0</v>
      </c>
      <c r="O14">
        <f>1-SUM(K14:N14)</f>
        <v>1</v>
      </c>
      <c r="P14" s="20"/>
      <c r="Q14" s="20">
        <v>30</v>
      </c>
      <c r="S14">
        <f t="shared" si="1"/>
        <v>0</v>
      </c>
      <c r="T14">
        <f t="shared" si="2"/>
        <v>1</v>
      </c>
      <c r="U14">
        <f t="shared" si="3"/>
        <v>0</v>
      </c>
    </row>
    <row r="15" spans="1:21" ht="42" customHeight="1" x14ac:dyDescent="0.2">
      <c r="A15" s="1" t="s">
        <v>151</v>
      </c>
      <c r="B15" s="6">
        <v>0</v>
      </c>
      <c r="C15" s="6">
        <v>1</v>
      </c>
      <c r="D15">
        <v>10</v>
      </c>
      <c r="E15">
        <v>40</v>
      </c>
      <c r="F15">
        <v>0</v>
      </c>
      <c r="G15">
        <v>50</v>
      </c>
      <c r="H15">
        <v>80</v>
      </c>
      <c r="I15">
        <f t="shared" si="0"/>
        <v>36</v>
      </c>
      <c r="K15">
        <f t="shared" si="4"/>
        <v>0</v>
      </c>
      <c r="L15">
        <f>IF(I15&lt;L$4,1,0)-K15</f>
        <v>0</v>
      </c>
      <c r="M15">
        <f>IF(I15&lt;M$4,1,0)-K15-L15</f>
        <v>0</v>
      </c>
      <c r="N15">
        <f>IF(I15&lt;N$4,1,0)-K15-L15-M15</f>
        <v>0</v>
      </c>
      <c r="O15">
        <f>1-SUM(K15:N15)</f>
        <v>1</v>
      </c>
      <c r="P15" s="20"/>
      <c r="Q15" s="20">
        <v>20</v>
      </c>
      <c r="S15">
        <f t="shared" si="1"/>
        <v>1</v>
      </c>
      <c r="T15">
        <f t="shared" si="2"/>
        <v>0</v>
      </c>
      <c r="U15">
        <f t="shared" si="3"/>
        <v>0</v>
      </c>
    </row>
    <row r="16" spans="1:21" ht="42" customHeight="1" x14ac:dyDescent="0.2">
      <c r="A16" s="1" t="s">
        <v>152</v>
      </c>
      <c r="B16" s="6">
        <v>1</v>
      </c>
      <c r="C16" s="6"/>
      <c r="D16">
        <v>40</v>
      </c>
      <c r="E16">
        <v>70</v>
      </c>
      <c r="F16">
        <v>30</v>
      </c>
      <c r="G16">
        <v>10</v>
      </c>
      <c r="H16">
        <v>10</v>
      </c>
      <c r="I16">
        <f t="shared" si="0"/>
        <v>32</v>
      </c>
      <c r="K16">
        <f t="shared" si="4"/>
        <v>0</v>
      </c>
      <c r="L16">
        <f>IF(I16&lt;L$20,1,0)-K16</f>
        <v>0</v>
      </c>
      <c r="M16">
        <f>IF(I16&lt;M$20,1,0)-K16-L16</f>
        <v>0</v>
      </c>
      <c r="N16">
        <f>IF(I16&lt;N$20,1,0)-K16-L16-M16</f>
        <v>0</v>
      </c>
      <c r="O16">
        <f t="shared" ref="O16:O40" si="5">1-SUM(K16:N16)</f>
        <v>1</v>
      </c>
      <c r="P16" s="20"/>
      <c r="Q16" s="20">
        <v>20</v>
      </c>
      <c r="S16">
        <f t="shared" si="1"/>
        <v>1</v>
      </c>
      <c r="T16">
        <f t="shared" si="2"/>
        <v>0</v>
      </c>
      <c r="U16">
        <f t="shared" si="3"/>
        <v>0</v>
      </c>
    </row>
    <row r="17" spans="1:21" ht="42" customHeight="1" x14ac:dyDescent="0.2">
      <c r="A17" s="1" t="s">
        <v>153</v>
      </c>
      <c r="B17" s="6">
        <v>1</v>
      </c>
      <c r="C17" s="6"/>
      <c r="D17">
        <v>20</v>
      </c>
      <c r="E17">
        <v>60</v>
      </c>
      <c r="F17">
        <v>0</v>
      </c>
      <c r="G17">
        <v>30</v>
      </c>
      <c r="H17">
        <v>40</v>
      </c>
      <c r="I17">
        <f t="shared" si="0"/>
        <v>30</v>
      </c>
      <c r="K17">
        <f t="shared" si="4"/>
        <v>0</v>
      </c>
      <c r="L17">
        <f t="shared" ref="L17:L43" si="6">IF(I17&lt;L$4,1,0)-K17</f>
        <v>0</v>
      </c>
      <c r="M17">
        <f t="shared" ref="M17:M43" si="7">IF(I17&lt;M$4,1,0)-K17-L17</f>
        <v>0</v>
      </c>
      <c r="N17">
        <f t="shared" ref="N17:N43" si="8">IF(I17&lt;N$4,1,0)-K17-L17-M17</f>
        <v>1</v>
      </c>
      <c r="O17">
        <f t="shared" si="5"/>
        <v>0</v>
      </c>
      <c r="P17" s="20"/>
      <c r="Q17" s="20">
        <v>30</v>
      </c>
      <c r="S17">
        <f t="shared" si="1"/>
        <v>0</v>
      </c>
      <c r="T17">
        <f t="shared" si="2"/>
        <v>1</v>
      </c>
      <c r="U17">
        <f t="shared" si="3"/>
        <v>0</v>
      </c>
    </row>
    <row r="18" spans="1:21" ht="42" customHeight="1" x14ac:dyDescent="0.2">
      <c r="A18" s="1" t="s">
        <v>153</v>
      </c>
      <c r="B18" s="6">
        <v>1.1000000000000001</v>
      </c>
      <c r="C18" s="6"/>
      <c r="D18">
        <v>50</v>
      </c>
      <c r="E18">
        <v>30</v>
      </c>
      <c r="F18">
        <v>0</v>
      </c>
      <c r="G18">
        <v>20</v>
      </c>
      <c r="H18">
        <v>60</v>
      </c>
      <c r="I18">
        <f t="shared" si="0"/>
        <v>32</v>
      </c>
      <c r="K18">
        <f t="shared" si="4"/>
        <v>0</v>
      </c>
      <c r="L18">
        <f t="shared" si="6"/>
        <v>0</v>
      </c>
      <c r="M18">
        <f t="shared" si="7"/>
        <v>0</v>
      </c>
      <c r="N18">
        <f t="shared" si="8"/>
        <v>0</v>
      </c>
      <c r="O18">
        <f t="shared" si="5"/>
        <v>1</v>
      </c>
      <c r="P18" s="20"/>
      <c r="Q18" s="20">
        <v>30</v>
      </c>
      <c r="S18">
        <f t="shared" si="1"/>
        <v>0</v>
      </c>
      <c r="T18">
        <f t="shared" si="2"/>
        <v>1</v>
      </c>
      <c r="U18">
        <f t="shared" si="3"/>
        <v>0</v>
      </c>
    </row>
    <row r="19" spans="1:21" ht="42" customHeight="1" x14ac:dyDescent="0.2">
      <c r="A19" s="1" t="s">
        <v>154</v>
      </c>
      <c r="B19" s="6">
        <v>0.5</v>
      </c>
      <c r="C19" s="6"/>
      <c r="D19">
        <v>10</v>
      </c>
      <c r="E19">
        <v>20</v>
      </c>
      <c r="F19">
        <v>40</v>
      </c>
      <c r="G19">
        <v>30</v>
      </c>
      <c r="H19">
        <v>60</v>
      </c>
      <c r="I19">
        <f t="shared" si="0"/>
        <v>32</v>
      </c>
      <c r="K19">
        <f t="shared" si="4"/>
        <v>0</v>
      </c>
      <c r="L19">
        <f t="shared" si="6"/>
        <v>0</v>
      </c>
      <c r="M19">
        <f t="shared" si="7"/>
        <v>0</v>
      </c>
      <c r="N19">
        <f t="shared" si="8"/>
        <v>0</v>
      </c>
      <c r="O19">
        <f t="shared" si="5"/>
        <v>1</v>
      </c>
      <c r="P19" s="20"/>
      <c r="Q19" s="20">
        <v>30</v>
      </c>
      <c r="S19">
        <f t="shared" si="1"/>
        <v>0</v>
      </c>
      <c r="T19">
        <f t="shared" si="2"/>
        <v>1</v>
      </c>
      <c r="U19">
        <f t="shared" si="3"/>
        <v>0</v>
      </c>
    </row>
    <row r="20" spans="1:21" ht="42" customHeight="1" x14ac:dyDescent="0.2">
      <c r="A20" s="1" t="s">
        <v>154</v>
      </c>
      <c r="B20" s="6">
        <v>0.6</v>
      </c>
      <c r="C20" s="6"/>
      <c r="D20">
        <v>10</v>
      </c>
      <c r="E20">
        <v>10</v>
      </c>
      <c r="F20">
        <v>20</v>
      </c>
      <c r="G20">
        <v>0</v>
      </c>
      <c r="H20">
        <v>70</v>
      </c>
      <c r="I20">
        <f t="shared" si="0"/>
        <v>22</v>
      </c>
      <c r="K20">
        <f t="shared" si="4"/>
        <v>0</v>
      </c>
      <c r="L20">
        <f t="shared" si="6"/>
        <v>0</v>
      </c>
      <c r="M20">
        <f t="shared" si="7"/>
        <v>0</v>
      </c>
      <c r="N20">
        <f t="shared" si="8"/>
        <v>1</v>
      </c>
      <c r="O20">
        <f t="shared" si="5"/>
        <v>0</v>
      </c>
      <c r="P20" s="20"/>
      <c r="Q20" s="20">
        <v>30</v>
      </c>
      <c r="S20">
        <f t="shared" si="1"/>
        <v>0</v>
      </c>
      <c r="T20">
        <f t="shared" si="2"/>
        <v>1</v>
      </c>
      <c r="U20">
        <f t="shared" si="3"/>
        <v>0</v>
      </c>
    </row>
    <row r="21" spans="1:21" ht="42" customHeight="1" x14ac:dyDescent="0.2">
      <c r="A21" s="1" t="s">
        <v>154</v>
      </c>
      <c r="B21" s="6">
        <v>0.8</v>
      </c>
      <c r="C21" s="6"/>
      <c r="D21">
        <v>30</v>
      </c>
      <c r="E21">
        <v>40</v>
      </c>
      <c r="F21">
        <v>40</v>
      </c>
      <c r="G21">
        <v>10</v>
      </c>
      <c r="H21">
        <v>40</v>
      </c>
      <c r="I21">
        <f t="shared" si="0"/>
        <v>32</v>
      </c>
      <c r="K21">
        <f t="shared" si="4"/>
        <v>0</v>
      </c>
      <c r="L21">
        <f t="shared" si="6"/>
        <v>0</v>
      </c>
      <c r="M21">
        <f t="shared" si="7"/>
        <v>0</v>
      </c>
      <c r="N21">
        <f t="shared" si="8"/>
        <v>0</v>
      </c>
      <c r="O21">
        <f t="shared" si="5"/>
        <v>1</v>
      </c>
      <c r="P21" s="20"/>
      <c r="Q21" s="20">
        <v>40</v>
      </c>
      <c r="S21">
        <f t="shared" si="1"/>
        <v>0</v>
      </c>
      <c r="T21">
        <f t="shared" si="2"/>
        <v>1</v>
      </c>
      <c r="U21">
        <f t="shared" si="3"/>
        <v>0</v>
      </c>
    </row>
    <row r="22" spans="1:21" ht="42" customHeight="1" x14ac:dyDescent="0.2">
      <c r="A22" s="1" t="s">
        <v>154</v>
      </c>
      <c r="B22" s="6">
        <v>1.2</v>
      </c>
      <c r="C22" s="6"/>
      <c r="D22">
        <v>20</v>
      </c>
      <c r="E22">
        <v>20</v>
      </c>
      <c r="F22">
        <v>30</v>
      </c>
      <c r="G22">
        <v>20</v>
      </c>
      <c r="H22">
        <v>40</v>
      </c>
      <c r="I22">
        <f t="shared" si="0"/>
        <v>26</v>
      </c>
      <c r="K22">
        <f t="shared" si="4"/>
        <v>0</v>
      </c>
      <c r="L22">
        <f t="shared" si="6"/>
        <v>0</v>
      </c>
      <c r="M22">
        <f t="shared" si="7"/>
        <v>0</v>
      </c>
      <c r="N22">
        <f t="shared" si="8"/>
        <v>1</v>
      </c>
      <c r="O22">
        <f t="shared" si="5"/>
        <v>0</v>
      </c>
      <c r="P22" s="20"/>
      <c r="Q22" s="20">
        <v>30</v>
      </c>
      <c r="S22">
        <f t="shared" si="1"/>
        <v>0</v>
      </c>
      <c r="T22">
        <f t="shared" si="2"/>
        <v>1</v>
      </c>
      <c r="U22">
        <f t="shared" si="3"/>
        <v>0</v>
      </c>
    </row>
    <row r="23" spans="1:21" ht="42" customHeight="1" x14ac:dyDescent="0.2">
      <c r="A23" s="1" t="s">
        <v>154</v>
      </c>
      <c r="B23" s="6">
        <v>1.3</v>
      </c>
      <c r="C23" s="6"/>
      <c r="D23">
        <v>70</v>
      </c>
      <c r="E23">
        <v>50</v>
      </c>
      <c r="F23">
        <v>70</v>
      </c>
      <c r="G23">
        <v>40</v>
      </c>
      <c r="H23">
        <v>30</v>
      </c>
      <c r="I23">
        <f t="shared" si="0"/>
        <v>52</v>
      </c>
      <c r="K23">
        <f t="shared" si="4"/>
        <v>0</v>
      </c>
      <c r="L23">
        <f t="shared" si="6"/>
        <v>0</v>
      </c>
      <c r="M23">
        <f t="shared" si="7"/>
        <v>0</v>
      </c>
      <c r="N23">
        <f t="shared" si="8"/>
        <v>0</v>
      </c>
      <c r="O23">
        <f t="shared" si="5"/>
        <v>1</v>
      </c>
      <c r="P23" s="20"/>
      <c r="Q23" s="20">
        <v>40</v>
      </c>
      <c r="S23">
        <f t="shared" si="1"/>
        <v>0</v>
      </c>
      <c r="T23">
        <f t="shared" si="2"/>
        <v>1</v>
      </c>
      <c r="U23">
        <f t="shared" si="3"/>
        <v>0</v>
      </c>
    </row>
    <row r="24" spans="1:21" ht="42" customHeight="1" x14ac:dyDescent="0.2">
      <c r="A24" s="1" t="s">
        <v>155</v>
      </c>
      <c r="B24" s="6">
        <v>0.1</v>
      </c>
      <c r="C24" s="6"/>
      <c r="D24">
        <v>10</v>
      </c>
      <c r="E24">
        <v>70</v>
      </c>
      <c r="F24">
        <v>50</v>
      </c>
      <c r="G24">
        <v>20</v>
      </c>
      <c r="H24">
        <v>30</v>
      </c>
      <c r="I24">
        <f t="shared" si="0"/>
        <v>36</v>
      </c>
      <c r="K24">
        <f t="shared" si="4"/>
        <v>0</v>
      </c>
      <c r="L24">
        <f t="shared" si="6"/>
        <v>0</v>
      </c>
      <c r="M24">
        <f t="shared" si="7"/>
        <v>0</v>
      </c>
      <c r="N24">
        <f t="shared" si="8"/>
        <v>0</v>
      </c>
      <c r="O24">
        <f t="shared" si="5"/>
        <v>1</v>
      </c>
      <c r="P24" s="20"/>
      <c r="Q24" s="20">
        <v>30</v>
      </c>
      <c r="S24">
        <f>IF(Q24&lt;$R$3+5,1,0)</f>
        <v>0</v>
      </c>
      <c r="T24">
        <f t="shared" si="2"/>
        <v>1</v>
      </c>
      <c r="U24">
        <f t="shared" si="3"/>
        <v>0</v>
      </c>
    </row>
    <row r="25" spans="1:21" ht="42" customHeight="1" x14ac:dyDescent="0.2">
      <c r="A25" s="1" t="s">
        <v>155</v>
      </c>
      <c r="B25" s="6">
        <v>0.8</v>
      </c>
      <c r="C25" s="6"/>
      <c r="D25">
        <v>50</v>
      </c>
      <c r="E25">
        <v>80</v>
      </c>
      <c r="F25">
        <v>0</v>
      </c>
      <c r="G25">
        <v>10</v>
      </c>
      <c r="H25">
        <v>50</v>
      </c>
      <c r="I25">
        <f t="shared" si="0"/>
        <v>38</v>
      </c>
      <c r="K25">
        <f t="shared" si="4"/>
        <v>0</v>
      </c>
      <c r="L25">
        <f t="shared" si="6"/>
        <v>0</v>
      </c>
      <c r="M25">
        <f t="shared" si="7"/>
        <v>0</v>
      </c>
      <c r="N25">
        <f t="shared" si="8"/>
        <v>0</v>
      </c>
      <c r="O25">
        <f t="shared" si="5"/>
        <v>1</v>
      </c>
      <c r="P25" s="20"/>
      <c r="Q25" s="20">
        <v>30</v>
      </c>
      <c r="S25">
        <f>IF(Q25&lt;$R$3+5,1,0)</f>
        <v>0</v>
      </c>
      <c r="T25">
        <f t="shared" si="2"/>
        <v>1</v>
      </c>
      <c r="U25">
        <f t="shared" si="3"/>
        <v>0</v>
      </c>
    </row>
    <row r="26" spans="1:21" ht="42" customHeight="1" x14ac:dyDescent="0.2">
      <c r="A26" s="1" t="s">
        <v>155</v>
      </c>
      <c r="B26" s="6">
        <v>0.9</v>
      </c>
      <c r="C26" s="6"/>
      <c r="D26">
        <v>60</v>
      </c>
      <c r="E26">
        <v>80</v>
      </c>
      <c r="F26">
        <v>0</v>
      </c>
      <c r="G26">
        <v>0</v>
      </c>
      <c r="H26">
        <v>50</v>
      </c>
      <c r="I26">
        <f t="shared" si="0"/>
        <v>38</v>
      </c>
      <c r="K26">
        <f t="shared" si="4"/>
        <v>0</v>
      </c>
      <c r="L26">
        <f t="shared" si="6"/>
        <v>0</v>
      </c>
      <c r="M26">
        <f t="shared" si="7"/>
        <v>0</v>
      </c>
      <c r="N26">
        <f t="shared" si="8"/>
        <v>0</v>
      </c>
      <c r="O26">
        <f t="shared" si="5"/>
        <v>1</v>
      </c>
      <c r="P26" s="20"/>
      <c r="Q26" s="20">
        <v>20</v>
      </c>
      <c r="S26">
        <f>IF(Q26&lt;$R$3+5,1,0)</f>
        <v>0</v>
      </c>
      <c r="T26">
        <f t="shared" si="2"/>
        <v>0</v>
      </c>
      <c r="U26">
        <f t="shared" si="3"/>
        <v>1</v>
      </c>
    </row>
    <row r="27" spans="1:21" ht="42" customHeight="1" x14ac:dyDescent="0.2">
      <c r="A27" s="1" t="s">
        <v>155</v>
      </c>
      <c r="B27" s="6">
        <v>1.4</v>
      </c>
      <c r="C27" s="6"/>
      <c r="D27">
        <v>30</v>
      </c>
      <c r="E27">
        <v>50</v>
      </c>
      <c r="F27">
        <v>20</v>
      </c>
      <c r="G27">
        <v>20</v>
      </c>
      <c r="H27">
        <v>60</v>
      </c>
      <c r="I27">
        <f t="shared" si="0"/>
        <v>36</v>
      </c>
      <c r="K27">
        <f t="shared" si="4"/>
        <v>0</v>
      </c>
      <c r="L27">
        <f t="shared" si="6"/>
        <v>0</v>
      </c>
      <c r="M27">
        <f t="shared" si="7"/>
        <v>0</v>
      </c>
      <c r="N27">
        <f t="shared" si="8"/>
        <v>0</v>
      </c>
      <c r="O27">
        <f t="shared" si="5"/>
        <v>1</v>
      </c>
      <c r="P27" s="20"/>
      <c r="Q27" s="20">
        <v>0</v>
      </c>
      <c r="S27">
        <f>IF(Q27&lt;$R$3+5,1,0)</f>
        <v>1</v>
      </c>
      <c r="T27">
        <f t="shared" si="2"/>
        <v>0</v>
      </c>
      <c r="U27">
        <f t="shared" si="3"/>
        <v>0</v>
      </c>
    </row>
    <row r="28" spans="1:21" ht="42" customHeight="1" x14ac:dyDescent="0.2">
      <c r="A28" s="1" t="s">
        <v>156</v>
      </c>
      <c r="B28" s="6">
        <v>1.7</v>
      </c>
      <c r="C28" s="6">
        <v>1</v>
      </c>
      <c r="D28">
        <v>20</v>
      </c>
      <c r="E28">
        <v>40</v>
      </c>
      <c r="F28">
        <v>40</v>
      </c>
      <c r="G28">
        <v>70</v>
      </c>
      <c r="H28">
        <v>10</v>
      </c>
      <c r="I28">
        <f t="shared" si="0"/>
        <v>36</v>
      </c>
      <c r="K28">
        <f t="shared" si="4"/>
        <v>0</v>
      </c>
      <c r="L28">
        <f t="shared" si="6"/>
        <v>0</v>
      </c>
      <c r="M28">
        <f t="shared" si="7"/>
        <v>0</v>
      </c>
      <c r="N28">
        <f t="shared" si="8"/>
        <v>0</v>
      </c>
      <c r="O28">
        <f t="shared" si="5"/>
        <v>1</v>
      </c>
      <c r="P28" s="20"/>
      <c r="Q28" s="20">
        <v>20</v>
      </c>
      <c r="S28">
        <f>IF(Q28&lt;$R$3+5,1,0)</f>
        <v>0</v>
      </c>
      <c r="T28">
        <f t="shared" si="2"/>
        <v>0</v>
      </c>
      <c r="U28">
        <f t="shared" si="3"/>
        <v>1</v>
      </c>
    </row>
    <row r="29" spans="1:21" ht="42" customHeight="1" x14ac:dyDescent="0.2">
      <c r="A29" s="1" t="s">
        <v>157</v>
      </c>
      <c r="B29" s="6">
        <v>0.2</v>
      </c>
      <c r="C29" s="6"/>
      <c r="D29">
        <v>30</v>
      </c>
      <c r="E29">
        <v>30</v>
      </c>
      <c r="F29">
        <v>50</v>
      </c>
      <c r="G29">
        <v>40</v>
      </c>
      <c r="H29">
        <v>20</v>
      </c>
      <c r="I29">
        <f t="shared" si="0"/>
        <v>34</v>
      </c>
      <c r="K29">
        <f t="shared" si="4"/>
        <v>0</v>
      </c>
      <c r="L29">
        <f t="shared" si="6"/>
        <v>0</v>
      </c>
      <c r="M29">
        <f t="shared" si="7"/>
        <v>0</v>
      </c>
      <c r="N29">
        <f t="shared" si="8"/>
        <v>0</v>
      </c>
      <c r="O29">
        <f t="shared" si="5"/>
        <v>1</v>
      </c>
      <c r="P29" s="20"/>
      <c r="Q29" s="20">
        <v>40</v>
      </c>
      <c r="S29">
        <f t="shared" ref="S29:S43" si="9">IF(Q29&lt;25,1,0)</f>
        <v>0</v>
      </c>
      <c r="T29">
        <f t="shared" si="2"/>
        <v>1</v>
      </c>
      <c r="U29">
        <f t="shared" si="3"/>
        <v>0</v>
      </c>
    </row>
    <row r="30" spans="1:21" ht="42" customHeight="1" x14ac:dyDescent="0.2">
      <c r="A30" s="1" t="s">
        <v>157</v>
      </c>
      <c r="B30" s="6">
        <v>0.3</v>
      </c>
      <c r="C30" s="6"/>
      <c r="D30">
        <v>30</v>
      </c>
      <c r="E30">
        <v>30</v>
      </c>
      <c r="F30">
        <v>50</v>
      </c>
      <c r="G30">
        <v>10</v>
      </c>
      <c r="H30">
        <v>40</v>
      </c>
      <c r="I30">
        <f t="shared" si="0"/>
        <v>32</v>
      </c>
      <c r="K30">
        <f t="shared" si="4"/>
        <v>0</v>
      </c>
      <c r="L30">
        <f t="shared" si="6"/>
        <v>0</v>
      </c>
      <c r="M30">
        <f t="shared" si="7"/>
        <v>0</v>
      </c>
      <c r="N30">
        <f t="shared" si="8"/>
        <v>0</v>
      </c>
      <c r="O30">
        <f t="shared" si="5"/>
        <v>1</v>
      </c>
      <c r="P30" s="20"/>
      <c r="Q30" s="20">
        <v>40</v>
      </c>
      <c r="S30">
        <f t="shared" si="9"/>
        <v>0</v>
      </c>
      <c r="T30">
        <f t="shared" si="2"/>
        <v>1</v>
      </c>
      <c r="U30">
        <f t="shared" si="3"/>
        <v>0</v>
      </c>
    </row>
    <row r="31" spans="1:21" ht="42" customHeight="1" x14ac:dyDescent="0.2">
      <c r="A31" s="1" t="s">
        <v>157</v>
      </c>
      <c r="B31" s="6">
        <v>0.8</v>
      </c>
      <c r="C31" s="6"/>
      <c r="D31">
        <v>70</v>
      </c>
      <c r="E31">
        <v>50</v>
      </c>
      <c r="F31">
        <v>20</v>
      </c>
      <c r="G31">
        <v>50</v>
      </c>
      <c r="H31">
        <v>40</v>
      </c>
      <c r="I31">
        <f t="shared" si="0"/>
        <v>46</v>
      </c>
      <c r="K31">
        <f t="shared" si="4"/>
        <v>0</v>
      </c>
      <c r="L31">
        <f t="shared" si="6"/>
        <v>0</v>
      </c>
      <c r="M31">
        <f t="shared" si="7"/>
        <v>0</v>
      </c>
      <c r="N31">
        <f t="shared" si="8"/>
        <v>0</v>
      </c>
      <c r="O31">
        <f t="shared" si="5"/>
        <v>1</v>
      </c>
      <c r="P31" s="20"/>
      <c r="Q31" s="20">
        <v>40</v>
      </c>
      <c r="S31">
        <f t="shared" si="9"/>
        <v>0</v>
      </c>
      <c r="T31">
        <f t="shared" si="2"/>
        <v>1</v>
      </c>
      <c r="U31">
        <f t="shared" si="3"/>
        <v>0</v>
      </c>
    </row>
    <row r="32" spans="1:21" ht="42" customHeight="1" x14ac:dyDescent="0.2">
      <c r="A32" s="1" t="s">
        <v>157</v>
      </c>
      <c r="B32" s="6">
        <v>0.9</v>
      </c>
      <c r="C32" s="6"/>
      <c r="D32">
        <v>70</v>
      </c>
      <c r="E32">
        <v>60</v>
      </c>
      <c r="F32">
        <v>40</v>
      </c>
      <c r="G32">
        <v>50</v>
      </c>
      <c r="H32">
        <v>30</v>
      </c>
      <c r="I32">
        <f t="shared" si="0"/>
        <v>50</v>
      </c>
      <c r="K32">
        <f t="shared" si="4"/>
        <v>0</v>
      </c>
      <c r="L32">
        <f t="shared" si="6"/>
        <v>0</v>
      </c>
      <c r="M32">
        <f t="shared" si="7"/>
        <v>0</v>
      </c>
      <c r="N32">
        <f t="shared" si="8"/>
        <v>0</v>
      </c>
      <c r="O32">
        <f t="shared" si="5"/>
        <v>1</v>
      </c>
      <c r="P32" s="20"/>
      <c r="Q32" s="20">
        <v>40</v>
      </c>
      <c r="S32">
        <f t="shared" si="9"/>
        <v>0</v>
      </c>
      <c r="T32">
        <f t="shared" si="2"/>
        <v>1</v>
      </c>
      <c r="U32">
        <f t="shared" si="3"/>
        <v>0</v>
      </c>
    </row>
    <row r="33" spans="1:21" ht="42" customHeight="1" x14ac:dyDescent="0.2">
      <c r="A33" s="1" t="s">
        <v>157</v>
      </c>
      <c r="B33" s="6">
        <v>1.1000000000000001</v>
      </c>
      <c r="C33" s="6"/>
      <c r="D33">
        <v>70</v>
      </c>
      <c r="E33">
        <v>40</v>
      </c>
      <c r="F33">
        <v>30</v>
      </c>
      <c r="G33">
        <v>50</v>
      </c>
      <c r="H33">
        <v>0</v>
      </c>
      <c r="I33">
        <f t="shared" si="0"/>
        <v>38</v>
      </c>
      <c r="K33">
        <f t="shared" si="4"/>
        <v>0</v>
      </c>
      <c r="L33">
        <f t="shared" si="6"/>
        <v>0</v>
      </c>
      <c r="M33">
        <f t="shared" si="7"/>
        <v>0</v>
      </c>
      <c r="N33">
        <f t="shared" si="8"/>
        <v>0</v>
      </c>
      <c r="O33">
        <f t="shared" si="5"/>
        <v>1</v>
      </c>
      <c r="P33" s="20"/>
      <c r="Q33" s="20">
        <v>30</v>
      </c>
      <c r="S33">
        <f t="shared" si="9"/>
        <v>0</v>
      </c>
      <c r="T33">
        <f t="shared" si="2"/>
        <v>1</v>
      </c>
      <c r="U33">
        <f t="shared" si="3"/>
        <v>0</v>
      </c>
    </row>
    <row r="34" spans="1:21" ht="42" customHeight="1" x14ac:dyDescent="0.2">
      <c r="A34" s="1" t="s">
        <v>157</v>
      </c>
      <c r="B34" s="6">
        <v>1.2</v>
      </c>
      <c r="C34" s="6"/>
      <c r="D34">
        <v>70</v>
      </c>
      <c r="E34">
        <v>20</v>
      </c>
      <c r="F34">
        <v>50</v>
      </c>
      <c r="G34">
        <v>50</v>
      </c>
      <c r="H34">
        <v>10</v>
      </c>
      <c r="I34">
        <f t="shared" si="0"/>
        <v>40</v>
      </c>
      <c r="K34">
        <f t="shared" si="4"/>
        <v>0</v>
      </c>
      <c r="L34">
        <f t="shared" si="6"/>
        <v>0</v>
      </c>
      <c r="M34">
        <f t="shared" si="7"/>
        <v>0</v>
      </c>
      <c r="N34">
        <f t="shared" si="8"/>
        <v>0</v>
      </c>
      <c r="O34">
        <f t="shared" si="5"/>
        <v>1</v>
      </c>
      <c r="P34" s="20"/>
      <c r="Q34" s="20">
        <v>50</v>
      </c>
      <c r="S34">
        <f t="shared" si="9"/>
        <v>0</v>
      </c>
      <c r="T34">
        <f t="shared" si="2"/>
        <v>0</v>
      </c>
      <c r="U34">
        <f t="shared" si="3"/>
        <v>1</v>
      </c>
    </row>
    <row r="35" spans="1:21" ht="42" customHeight="1" x14ac:dyDescent="0.2">
      <c r="A35" s="1" t="s">
        <v>158</v>
      </c>
      <c r="B35" s="6">
        <v>1.8</v>
      </c>
      <c r="C35" s="6">
        <v>1</v>
      </c>
      <c r="D35">
        <v>60</v>
      </c>
      <c r="E35">
        <v>50</v>
      </c>
      <c r="F35">
        <v>0</v>
      </c>
      <c r="G35">
        <v>10</v>
      </c>
      <c r="H35">
        <v>20</v>
      </c>
      <c r="I35">
        <f t="shared" si="0"/>
        <v>28</v>
      </c>
      <c r="K35">
        <f t="shared" si="4"/>
        <v>0</v>
      </c>
      <c r="L35">
        <f t="shared" si="6"/>
        <v>0</v>
      </c>
      <c r="M35">
        <f t="shared" si="7"/>
        <v>0</v>
      </c>
      <c r="N35">
        <f t="shared" si="8"/>
        <v>1</v>
      </c>
      <c r="O35">
        <f t="shared" si="5"/>
        <v>0</v>
      </c>
      <c r="P35" s="20"/>
      <c r="Q35" s="20">
        <v>30</v>
      </c>
      <c r="S35">
        <f t="shared" si="9"/>
        <v>0</v>
      </c>
      <c r="T35">
        <f t="shared" si="2"/>
        <v>1</v>
      </c>
      <c r="U35">
        <f t="shared" si="3"/>
        <v>0</v>
      </c>
    </row>
    <row r="36" spans="1:21" ht="42" customHeight="1" x14ac:dyDescent="0.2">
      <c r="A36" s="1" t="s">
        <v>159</v>
      </c>
      <c r="B36" s="6">
        <v>1.9</v>
      </c>
      <c r="C36" s="6">
        <v>1</v>
      </c>
      <c r="D36">
        <v>70</v>
      </c>
      <c r="E36">
        <v>70</v>
      </c>
      <c r="F36">
        <v>0</v>
      </c>
      <c r="G36">
        <v>10</v>
      </c>
      <c r="H36">
        <v>20</v>
      </c>
      <c r="I36">
        <f t="shared" si="0"/>
        <v>34</v>
      </c>
      <c r="K36">
        <f t="shared" si="4"/>
        <v>0</v>
      </c>
      <c r="L36">
        <f t="shared" si="6"/>
        <v>0</v>
      </c>
      <c r="M36">
        <f t="shared" si="7"/>
        <v>0</v>
      </c>
      <c r="N36">
        <f t="shared" si="8"/>
        <v>0</v>
      </c>
      <c r="O36">
        <f t="shared" si="5"/>
        <v>1</v>
      </c>
      <c r="P36" s="20"/>
      <c r="Q36" s="20">
        <v>40</v>
      </c>
      <c r="S36">
        <f t="shared" si="9"/>
        <v>0</v>
      </c>
      <c r="T36">
        <f t="shared" si="2"/>
        <v>1</v>
      </c>
      <c r="U36">
        <f t="shared" si="3"/>
        <v>0</v>
      </c>
    </row>
    <row r="37" spans="1:21" ht="42" customHeight="1" x14ac:dyDescent="0.2">
      <c r="A37" s="1" t="s">
        <v>160</v>
      </c>
      <c r="B37" s="6">
        <v>0.4</v>
      </c>
      <c r="C37" s="6"/>
      <c r="D37">
        <v>70</v>
      </c>
      <c r="E37">
        <v>50</v>
      </c>
      <c r="F37">
        <v>0</v>
      </c>
      <c r="G37">
        <v>20</v>
      </c>
      <c r="H37">
        <v>20</v>
      </c>
      <c r="I37">
        <f t="shared" si="0"/>
        <v>32</v>
      </c>
      <c r="K37">
        <f t="shared" si="4"/>
        <v>0</v>
      </c>
      <c r="L37">
        <f t="shared" si="6"/>
        <v>0</v>
      </c>
      <c r="M37">
        <f t="shared" si="7"/>
        <v>0</v>
      </c>
      <c r="N37">
        <f t="shared" si="8"/>
        <v>0</v>
      </c>
      <c r="O37">
        <f t="shared" si="5"/>
        <v>1</v>
      </c>
      <c r="P37" s="20"/>
      <c r="Q37" s="20">
        <v>30</v>
      </c>
      <c r="S37">
        <f t="shared" si="9"/>
        <v>0</v>
      </c>
      <c r="T37">
        <f t="shared" si="2"/>
        <v>1</v>
      </c>
      <c r="U37">
        <f t="shared" si="3"/>
        <v>0</v>
      </c>
    </row>
    <row r="38" spans="1:21" ht="42" customHeight="1" x14ac:dyDescent="0.2">
      <c r="A38" s="1" t="s">
        <v>160</v>
      </c>
      <c r="B38" s="6">
        <v>1.4</v>
      </c>
      <c r="C38" s="6"/>
      <c r="D38">
        <v>40</v>
      </c>
      <c r="E38">
        <v>30</v>
      </c>
      <c r="F38">
        <v>50</v>
      </c>
      <c r="G38">
        <v>50</v>
      </c>
      <c r="H38">
        <v>20</v>
      </c>
      <c r="I38">
        <f t="shared" si="0"/>
        <v>38</v>
      </c>
      <c r="K38">
        <f t="shared" si="4"/>
        <v>0</v>
      </c>
      <c r="L38">
        <f t="shared" si="6"/>
        <v>0</v>
      </c>
      <c r="M38">
        <f t="shared" si="7"/>
        <v>0</v>
      </c>
      <c r="N38">
        <f t="shared" si="8"/>
        <v>0</v>
      </c>
      <c r="O38">
        <f t="shared" si="5"/>
        <v>1</v>
      </c>
      <c r="P38" s="20"/>
      <c r="Q38" s="20">
        <v>30</v>
      </c>
      <c r="S38">
        <f t="shared" si="9"/>
        <v>0</v>
      </c>
      <c r="T38">
        <f t="shared" si="2"/>
        <v>1</v>
      </c>
      <c r="U38">
        <f t="shared" si="3"/>
        <v>0</v>
      </c>
    </row>
    <row r="39" spans="1:21" ht="42" customHeight="1" x14ac:dyDescent="0.2">
      <c r="A39" s="1" t="s">
        <v>160</v>
      </c>
      <c r="B39" s="6">
        <v>1.5</v>
      </c>
      <c r="C39" s="6"/>
      <c r="D39">
        <v>60</v>
      </c>
      <c r="E39">
        <v>40</v>
      </c>
      <c r="F39">
        <v>0</v>
      </c>
      <c r="G39">
        <v>20</v>
      </c>
      <c r="H39">
        <v>10</v>
      </c>
      <c r="I39">
        <f t="shared" si="0"/>
        <v>26</v>
      </c>
      <c r="K39">
        <f t="shared" si="4"/>
        <v>0</v>
      </c>
      <c r="L39">
        <f t="shared" si="6"/>
        <v>0</v>
      </c>
      <c r="M39">
        <f t="shared" si="7"/>
        <v>0</v>
      </c>
      <c r="N39">
        <f t="shared" si="8"/>
        <v>1</v>
      </c>
      <c r="O39">
        <f t="shared" si="5"/>
        <v>0</v>
      </c>
      <c r="P39" s="20"/>
      <c r="Q39" s="20">
        <v>20</v>
      </c>
      <c r="S39">
        <f t="shared" si="9"/>
        <v>1</v>
      </c>
      <c r="T39">
        <f t="shared" si="2"/>
        <v>0</v>
      </c>
      <c r="U39">
        <f t="shared" si="3"/>
        <v>0</v>
      </c>
    </row>
    <row r="40" spans="1:21" ht="42" customHeight="1" x14ac:dyDescent="0.2">
      <c r="A40" s="1" t="s">
        <v>160</v>
      </c>
      <c r="B40" s="6">
        <v>1.6</v>
      </c>
      <c r="C40" s="6"/>
      <c r="D40">
        <v>70</v>
      </c>
      <c r="E40">
        <v>40</v>
      </c>
      <c r="F40">
        <v>50</v>
      </c>
      <c r="G40">
        <v>20</v>
      </c>
      <c r="H40">
        <v>30</v>
      </c>
      <c r="I40">
        <f t="shared" si="0"/>
        <v>42</v>
      </c>
      <c r="K40">
        <f t="shared" si="4"/>
        <v>0</v>
      </c>
      <c r="L40">
        <f t="shared" si="6"/>
        <v>0</v>
      </c>
      <c r="M40">
        <f t="shared" si="7"/>
        <v>0</v>
      </c>
      <c r="N40">
        <f t="shared" si="8"/>
        <v>0</v>
      </c>
      <c r="O40">
        <f t="shared" si="5"/>
        <v>1</v>
      </c>
      <c r="P40" s="20"/>
      <c r="Q40" s="20">
        <v>30</v>
      </c>
      <c r="S40">
        <f t="shared" si="9"/>
        <v>0</v>
      </c>
      <c r="T40">
        <f t="shared" si="2"/>
        <v>1</v>
      </c>
      <c r="U40">
        <f t="shared" si="3"/>
        <v>0</v>
      </c>
    </row>
    <row r="41" spans="1:21" ht="42" customHeight="1" x14ac:dyDescent="0.2">
      <c r="A41" s="1" t="s">
        <v>161</v>
      </c>
      <c r="B41" s="6">
        <v>0</v>
      </c>
      <c r="C41" s="6">
        <v>1</v>
      </c>
      <c r="D41">
        <v>20</v>
      </c>
      <c r="E41">
        <v>30</v>
      </c>
      <c r="F41">
        <v>80</v>
      </c>
      <c r="G41">
        <v>80</v>
      </c>
      <c r="H41">
        <v>50</v>
      </c>
      <c r="I41">
        <f t="shared" si="0"/>
        <v>52</v>
      </c>
      <c r="K41">
        <f t="shared" si="4"/>
        <v>0</v>
      </c>
      <c r="L41">
        <f t="shared" si="6"/>
        <v>0</v>
      </c>
      <c r="M41">
        <f t="shared" si="7"/>
        <v>0</v>
      </c>
      <c r="N41">
        <f t="shared" si="8"/>
        <v>0</v>
      </c>
      <c r="O41">
        <f>1-SUM(K41:N41)</f>
        <v>1</v>
      </c>
      <c r="P41" s="20"/>
      <c r="Q41" s="20">
        <v>50</v>
      </c>
      <c r="S41">
        <f t="shared" si="9"/>
        <v>0</v>
      </c>
      <c r="T41">
        <f t="shared" si="2"/>
        <v>0</v>
      </c>
      <c r="U41">
        <f>1-T41-S41</f>
        <v>1</v>
      </c>
    </row>
    <row r="42" spans="1:21" ht="42" customHeight="1" x14ac:dyDescent="0.2">
      <c r="A42" s="1" t="s">
        <v>162</v>
      </c>
      <c r="B42" s="6">
        <v>1.8</v>
      </c>
      <c r="C42" s="6"/>
      <c r="D42">
        <v>80</v>
      </c>
      <c r="E42">
        <v>40</v>
      </c>
      <c r="F42">
        <v>0</v>
      </c>
      <c r="G42">
        <v>20</v>
      </c>
      <c r="H42">
        <v>30</v>
      </c>
      <c r="I42">
        <f t="shared" si="0"/>
        <v>34</v>
      </c>
      <c r="K42">
        <f t="shared" si="4"/>
        <v>0</v>
      </c>
      <c r="L42">
        <f t="shared" si="6"/>
        <v>0</v>
      </c>
      <c r="M42">
        <f t="shared" si="7"/>
        <v>0</v>
      </c>
      <c r="N42">
        <f t="shared" si="8"/>
        <v>0</v>
      </c>
      <c r="O42">
        <f>1-SUM(K42:N42)</f>
        <v>1</v>
      </c>
      <c r="P42" s="20"/>
      <c r="Q42" s="20">
        <v>50</v>
      </c>
      <c r="S42">
        <f t="shared" si="9"/>
        <v>0</v>
      </c>
      <c r="T42">
        <f t="shared" si="2"/>
        <v>0</v>
      </c>
      <c r="U42">
        <f>1-T42-S42</f>
        <v>1</v>
      </c>
    </row>
    <row r="43" spans="1:21" ht="42" customHeight="1" x14ac:dyDescent="0.2">
      <c r="A43" s="1" t="s">
        <v>162</v>
      </c>
      <c r="B43" s="6">
        <v>1.9</v>
      </c>
      <c r="C43" s="6"/>
      <c r="D43">
        <v>70</v>
      </c>
      <c r="E43">
        <v>40</v>
      </c>
      <c r="F43">
        <v>0</v>
      </c>
      <c r="G43">
        <v>20</v>
      </c>
      <c r="H43">
        <v>0</v>
      </c>
      <c r="I43">
        <f t="shared" si="0"/>
        <v>26</v>
      </c>
      <c r="K43">
        <f t="shared" si="4"/>
        <v>0</v>
      </c>
      <c r="L43">
        <f t="shared" si="6"/>
        <v>0</v>
      </c>
      <c r="M43">
        <f t="shared" si="7"/>
        <v>0</v>
      </c>
      <c r="N43">
        <f t="shared" si="8"/>
        <v>1</v>
      </c>
      <c r="O43">
        <f>1-SUM(K43:N43)</f>
        <v>0</v>
      </c>
      <c r="P43" s="20"/>
      <c r="Q43" s="20">
        <v>50</v>
      </c>
      <c r="S43">
        <f t="shared" si="9"/>
        <v>0</v>
      </c>
      <c r="T43">
        <f t="shared" si="2"/>
        <v>0</v>
      </c>
      <c r="U43">
        <f>1-T43-S43</f>
        <v>1</v>
      </c>
    </row>
    <row r="44" spans="1:21" ht="28.5" customHeight="1" x14ac:dyDescent="0.2">
      <c r="P44" s="20"/>
      <c r="Q44" s="20"/>
    </row>
    <row r="45" spans="1:21" ht="28.5" customHeight="1" x14ac:dyDescent="0.2">
      <c r="A45" s="1" t="s">
        <v>163</v>
      </c>
      <c r="B45">
        <f>COUNT(B13:B44)</f>
        <v>31</v>
      </c>
      <c r="C45">
        <f>COUNT(C13:C44)</f>
        <v>7</v>
      </c>
      <c r="K45">
        <f>SUM(K13:K44)</f>
        <v>0</v>
      </c>
      <c r="L45">
        <f>SUM(L13:L44)</f>
        <v>0</v>
      </c>
      <c r="M45">
        <f>SUM(M13:M44)</f>
        <v>0</v>
      </c>
      <c r="N45">
        <f>SUM(N13:N44)</f>
        <v>6</v>
      </c>
      <c r="O45">
        <f>SUM(O13:O44)</f>
        <v>25</v>
      </c>
      <c r="P45" s="20"/>
      <c r="Q45" s="20"/>
      <c r="S45">
        <f>SUM(S13:S44)</f>
        <v>4</v>
      </c>
      <c r="T45">
        <f>SUM(T13:T44)</f>
        <v>20</v>
      </c>
      <c r="U45">
        <f>SUM(U13:U44)</f>
        <v>7</v>
      </c>
    </row>
    <row r="46" spans="1:21" ht="28.5" customHeight="1" x14ac:dyDescent="0.2">
      <c r="A46" s="1" t="s">
        <v>29</v>
      </c>
      <c r="D46" s="19">
        <f t="shared" ref="D46:I46" si="10">AVERAGE(D13:D44)</f>
        <v>44.838709677419352</v>
      </c>
      <c r="E46" s="19">
        <f t="shared" si="10"/>
        <v>44.838709677419352</v>
      </c>
      <c r="F46" s="19">
        <f t="shared" si="10"/>
        <v>26.129032258064516</v>
      </c>
      <c r="G46" s="19">
        <f t="shared" si="10"/>
        <v>29.35483870967742</v>
      </c>
      <c r="H46" s="19">
        <f t="shared" si="10"/>
        <v>33.548387096774192</v>
      </c>
      <c r="I46" s="19">
        <f t="shared" si="10"/>
        <v>35.741935483870968</v>
      </c>
      <c r="J46" s="19"/>
      <c r="K46" s="6">
        <f>AVERAGE(K13:K44)</f>
        <v>0</v>
      </c>
      <c r="L46" s="6">
        <f>AVERAGE(L13:L44)</f>
        <v>0</v>
      </c>
      <c r="M46" s="6">
        <f>AVERAGE(M13:M44)</f>
        <v>0</v>
      </c>
      <c r="N46" s="6">
        <f>AVERAGE(N13:N44)</f>
        <v>0.19354838709677419</v>
      </c>
      <c r="O46" s="6">
        <f>AVERAGE(O13:O44)</f>
        <v>0.80645161290322576</v>
      </c>
      <c r="P46" s="20"/>
      <c r="Q46" s="45">
        <f>AVERAGE(Q13:Q44)</f>
        <v>32.903225806451616</v>
      </c>
      <c r="S46" s="6">
        <f>AVERAGE(S13:S45)</f>
        <v>0.25</v>
      </c>
      <c r="T46" s="6">
        <f>AVERAGE(T13:T44)</f>
        <v>0.64516129032258063</v>
      </c>
      <c r="U46" s="6">
        <f>AVERAGE(U13:U44)</f>
        <v>0.22580645161290322</v>
      </c>
    </row>
  </sheetData>
  <pageMargins left="0.7" right="0.7" top="0.75" bottom="0.75" header="0.3" footer="0.3"/>
  <pageSetup scale="57" fitToHeight="0" orientation="landscape"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9"/>
  <sheetViews>
    <sheetView workbookViewId="0">
      <selection activeCell="J20" sqref="J20"/>
    </sheetView>
  </sheetViews>
  <sheetFormatPr defaultRowHeight="12.75" x14ac:dyDescent="0.2"/>
  <cols>
    <col min="2" max="2" width="17.7109375" customWidth="1"/>
    <col min="8" max="8" width="11.7109375" customWidth="1"/>
    <col min="9" max="9" width="10.85546875" customWidth="1"/>
    <col min="10" max="11" width="19.28515625" customWidth="1"/>
  </cols>
  <sheetData>
    <row r="1" spans="1:22" x14ac:dyDescent="0.2">
      <c r="A1" s="4" t="s">
        <v>48</v>
      </c>
      <c r="B1" s="4"/>
      <c r="G1" s="47"/>
      <c r="H1" s="60"/>
      <c r="M1" s="60">
        <v>45236</v>
      </c>
    </row>
    <row r="3" spans="1:22" x14ac:dyDescent="0.2">
      <c r="A3" s="20" t="s">
        <v>192</v>
      </c>
      <c r="B3" s="20"/>
      <c r="H3" s="60">
        <v>45236</v>
      </c>
      <c r="P3">
        <v>5.0999999999999996</v>
      </c>
      <c r="Q3">
        <v>10.1</v>
      </c>
      <c r="R3">
        <v>20.100000000000001</v>
      </c>
      <c r="S3">
        <v>30.1</v>
      </c>
      <c r="T3" s="8" t="s">
        <v>42</v>
      </c>
    </row>
    <row r="4" spans="1:22" x14ac:dyDescent="0.2">
      <c r="M4" s="7" t="s">
        <v>7</v>
      </c>
      <c r="R4" s="4" t="s">
        <v>37</v>
      </c>
    </row>
    <row r="5" spans="1:22" ht="38.25" x14ac:dyDescent="0.2">
      <c r="C5" s="2" t="s">
        <v>1</v>
      </c>
      <c r="D5" s="2" t="s">
        <v>2</v>
      </c>
      <c r="E5" s="2" t="s">
        <v>3</v>
      </c>
      <c r="F5" s="2" t="s">
        <v>28</v>
      </c>
      <c r="G5" s="2" t="s">
        <v>5</v>
      </c>
      <c r="H5" s="2" t="s">
        <v>7</v>
      </c>
      <c r="I5" s="2" t="s">
        <v>29</v>
      </c>
      <c r="L5" s="2" t="s">
        <v>32</v>
      </c>
      <c r="M5" s="2" t="s">
        <v>33</v>
      </c>
      <c r="N5" s="2" t="s">
        <v>34</v>
      </c>
      <c r="P5" s="2" t="s">
        <v>38</v>
      </c>
      <c r="Q5" s="2" t="s">
        <v>39</v>
      </c>
      <c r="R5" s="2" t="s">
        <v>47</v>
      </c>
      <c r="S5" s="2" t="s">
        <v>342</v>
      </c>
      <c r="T5" s="2" t="s">
        <v>41</v>
      </c>
      <c r="V5" s="2" t="s">
        <v>51</v>
      </c>
    </row>
    <row r="6" spans="1:22" x14ac:dyDescent="0.2">
      <c r="A6" s="4"/>
      <c r="B6" s="4"/>
    </row>
    <row r="7" spans="1:22" x14ac:dyDescent="0.2">
      <c r="A7" s="6">
        <v>0</v>
      </c>
      <c r="B7" s="6" t="s">
        <v>270</v>
      </c>
      <c r="J7" s="20" t="s">
        <v>536</v>
      </c>
      <c r="V7">
        <v>1</v>
      </c>
    </row>
    <row r="8" spans="1:22" x14ac:dyDescent="0.2">
      <c r="A8" s="6">
        <f t="shared" ref="A8:A20" si="0">0.1+A7</f>
        <v>0.1</v>
      </c>
      <c r="B8" s="6" t="s">
        <v>271</v>
      </c>
      <c r="C8">
        <v>20</v>
      </c>
      <c r="D8">
        <v>20</v>
      </c>
      <c r="E8">
        <v>20</v>
      </c>
      <c r="F8">
        <v>0</v>
      </c>
      <c r="G8">
        <v>10</v>
      </c>
      <c r="H8">
        <v>40</v>
      </c>
      <c r="I8">
        <f t="shared" ref="I8:I20" si="1">SUM(C8:G8)/5</f>
        <v>14</v>
      </c>
      <c r="J8" s="20" t="s">
        <v>536</v>
      </c>
      <c r="K8" s="20"/>
      <c r="L8">
        <f t="shared" ref="L8:L20" si="2">IF(H8&lt;25,1,0)</f>
        <v>0</v>
      </c>
      <c r="M8">
        <f>IF(H8=30,1,0)+IF(H8=40,1,0)+IF(H8=35,1,0)+IF(H8=25,1,0)</f>
        <v>1</v>
      </c>
      <c r="N8">
        <f t="shared" ref="N8:N20" si="3">1-M8-L8</f>
        <v>0</v>
      </c>
      <c r="P8">
        <f t="shared" ref="P8:P20" si="4">IF(I8&lt;$P$3,1,0)</f>
        <v>0</v>
      </c>
      <c r="Q8">
        <f t="shared" ref="Q8:Q20" si="5">IF(I8&lt;Q$3,1,0)-P8</f>
        <v>0</v>
      </c>
      <c r="R8">
        <f t="shared" ref="R8:R20" si="6">IF(I8&lt;R$3,1,0)-P8-Q8</f>
        <v>1</v>
      </c>
      <c r="S8">
        <f t="shared" ref="S8:S20" si="7">IF(I8&lt;S$3,1,0)-P8-Q8-R8</f>
        <v>0</v>
      </c>
      <c r="T8">
        <f t="shared" ref="T8:T20" si="8">1-SUM(P8:S8)</f>
        <v>0</v>
      </c>
    </row>
    <row r="9" spans="1:22" x14ac:dyDescent="0.2">
      <c r="A9" s="6">
        <f t="shared" si="0"/>
        <v>0.2</v>
      </c>
      <c r="B9" s="6"/>
      <c r="C9">
        <v>20</v>
      </c>
      <c r="D9">
        <v>25</v>
      </c>
      <c r="E9">
        <v>30</v>
      </c>
      <c r="F9">
        <v>10</v>
      </c>
      <c r="G9">
        <v>20</v>
      </c>
      <c r="H9">
        <v>40</v>
      </c>
      <c r="I9">
        <f t="shared" si="1"/>
        <v>21</v>
      </c>
      <c r="J9" s="20" t="s">
        <v>536</v>
      </c>
      <c r="K9" s="20"/>
      <c r="L9">
        <f t="shared" si="2"/>
        <v>0</v>
      </c>
      <c r="M9">
        <f t="shared" ref="M9:M20" si="9">IF(H9=30,1,0)+IF(H9=40,1,0)+IF(H9=35,1,0)+IF(H9=25,1,0)</f>
        <v>1</v>
      </c>
      <c r="N9">
        <f t="shared" si="3"/>
        <v>0</v>
      </c>
      <c r="P9">
        <f t="shared" si="4"/>
        <v>0</v>
      </c>
      <c r="Q9">
        <f t="shared" si="5"/>
        <v>0</v>
      </c>
      <c r="R9">
        <f t="shared" si="6"/>
        <v>0</v>
      </c>
      <c r="S9">
        <f t="shared" si="7"/>
        <v>1</v>
      </c>
      <c r="T9">
        <f t="shared" si="8"/>
        <v>0</v>
      </c>
    </row>
    <row r="10" spans="1:22" x14ac:dyDescent="0.2">
      <c r="A10" s="6">
        <f t="shared" si="0"/>
        <v>0.30000000000000004</v>
      </c>
      <c r="B10" s="6"/>
      <c r="C10">
        <v>30</v>
      </c>
      <c r="D10">
        <v>40</v>
      </c>
      <c r="E10">
        <v>40</v>
      </c>
      <c r="F10">
        <v>0</v>
      </c>
      <c r="G10">
        <v>10</v>
      </c>
      <c r="H10">
        <v>50</v>
      </c>
      <c r="I10">
        <f t="shared" si="1"/>
        <v>24</v>
      </c>
      <c r="J10" s="20" t="s">
        <v>537</v>
      </c>
      <c r="K10" s="20"/>
      <c r="L10">
        <f t="shared" si="2"/>
        <v>0</v>
      </c>
      <c r="M10">
        <f t="shared" si="9"/>
        <v>0</v>
      </c>
      <c r="N10">
        <f t="shared" si="3"/>
        <v>1</v>
      </c>
      <c r="P10">
        <f t="shared" si="4"/>
        <v>0</v>
      </c>
      <c r="Q10">
        <f t="shared" si="5"/>
        <v>0</v>
      </c>
      <c r="R10">
        <f t="shared" si="6"/>
        <v>0</v>
      </c>
      <c r="S10">
        <f t="shared" si="7"/>
        <v>1</v>
      </c>
      <c r="T10">
        <f t="shared" si="8"/>
        <v>0</v>
      </c>
    </row>
    <row r="11" spans="1:22" x14ac:dyDescent="0.2">
      <c r="A11" s="6">
        <f t="shared" si="0"/>
        <v>0.4</v>
      </c>
      <c r="B11" s="23" t="s">
        <v>30</v>
      </c>
      <c r="C11">
        <v>10</v>
      </c>
      <c r="D11">
        <v>30</v>
      </c>
      <c r="E11">
        <v>40</v>
      </c>
      <c r="F11">
        <v>0</v>
      </c>
      <c r="G11">
        <v>10</v>
      </c>
      <c r="H11">
        <v>35</v>
      </c>
      <c r="I11">
        <f t="shared" si="1"/>
        <v>18</v>
      </c>
      <c r="J11" s="20" t="s">
        <v>533</v>
      </c>
      <c r="K11" s="20"/>
      <c r="L11">
        <f t="shared" si="2"/>
        <v>0</v>
      </c>
      <c r="M11">
        <f t="shared" si="9"/>
        <v>1</v>
      </c>
      <c r="N11">
        <f t="shared" si="3"/>
        <v>0</v>
      </c>
      <c r="P11">
        <f t="shared" si="4"/>
        <v>0</v>
      </c>
      <c r="Q11">
        <f t="shared" si="5"/>
        <v>0</v>
      </c>
      <c r="R11">
        <f t="shared" si="6"/>
        <v>1</v>
      </c>
      <c r="S11">
        <f t="shared" si="7"/>
        <v>0</v>
      </c>
      <c r="T11">
        <f t="shared" si="8"/>
        <v>0</v>
      </c>
    </row>
    <row r="12" spans="1:22" x14ac:dyDescent="0.2">
      <c r="A12" s="6">
        <f t="shared" si="0"/>
        <v>0.5</v>
      </c>
      <c r="C12">
        <v>30</v>
      </c>
      <c r="D12" s="20">
        <v>30</v>
      </c>
      <c r="E12">
        <v>20</v>
      </c>
      <c r="F12">
        <v>10</v>
      </c>
      <c r="G12">
        <v>10</v>
      </c>
      <c r="H12">
        <v>35</v>
      </c>
      <c r="I12">
        <f t="shared" si="1"/>
        <v>20</v>
      </c>
      <c r="J12" s="20" t="s">
        <v>533</v>
      </c>
      <c r="K12" s="20"/>
      <c r="L12">
        <f t="shared" si="2"/>
        <v>0</v>
      </c>
      <c r="M12">
        <f t="shared" si="9"/>
        <v>1</v>
      </c>
      <c r="N12">
        <f t="shared" si="3"/>
        <v>0</v>
      </c>
      <c r="P12">
        <f t="shared" si="4"/>
        <v>0</v>
      </c>
      <c r="Q12">
        <f t="shared" si="5"/>
        <v>0</v>
      </c>
      <c r="R12">
        <f t="shared" si="6"/>
        <v>1</v>
      </c>
      <c r="S12">
        <f t="shared" si="7"/>
        <v>0</v>
      </c>
      <c r="T12">
        <f t="shared" si="8"/>
        <v>0</v>
      </c>
    </row>
    <row r="13" spans="1:22" x14ac:dyDescent="0.2">
      <c r="A13" s="6">
        <f t="shared" si="0"/>
        <v>0.6</v>
      </c>
      <c r="B13" s="6" t="s">
        <v>272</v>
      </c>
      <c r="C13">
        <v>20</v>
      </c>
      <c r="D13">
        <v>40</v>
      </c>
      <c r="E13">
        <v>20</v>
      </c>
      <c r="F13">
        <v>10</v>
      </c>
      <c r="G13">
        <v>20</v>
      </c>
      <c r="H13">
        <v>30</v>
      </c>
      <c r="I13">
        <f t="shared" si="1"/>
        <v>22</v>
      </c>
      <c r="J13" s="20" t="s">
        <v>536</v>
      </c>
      <c r="L13">
        <f t="shared" si="2"/>
        <v>0</v>
      </c>
      <c r="M13">
        <f t="shared" si="9"/>
        <v>1</v>
      </c>
      <c r="N13">
        <f t="shared" si="3"/>
        <v>0</v>
      </c>
      <c r="P13">
        <f t="shared" si="4"/>
        <v>0</v>
      </c>
      <c r="Q13">
        <f t="shared" si="5"/>
        <v>0</v>
      </c>
      <c r="R13">
        <f t="shared" si="6"/>
        <v>0</v>
      </c>
      <c r="S13">
        <f t="shared" si="7"/>
        <v>1</v>
      </c>
      <c r="T13">
        <f t="shared" si="8"/>
        <v>0</v>
      </c>
    </row>
    <row r="14" spans="1:22" x14ac:dyDescent="0.2">
      <c r="A14" s="6">
        <f t="shared" si="0"/>
        <v>0.7</v>
      </c>
      <c r="B14" s="6"/>
      <c r="C14">
        <v>0</v>
      </c>
      <c r="D14">
        <v>0</v>
      </c>
      <c r="E14">
        <v>0</v>
      </c>
      <c r="F14">
        <v>0</v>
      </c>
      <c r="G14">
        <v>0</v>
      </c>
      <c r="H14">
        <v>0</v>
      </c>
      <c r="I14">
        <f t="shared" si="1"/>
        <v>0</v>
      </c>
      <c r="J14" s="20" t="s">
        <v>536</v>
      </c>
      <c r="K14" t="s">
        <v>505</v>
      </c>
      <c r="L14">
        <f t="shared" si="2"/>
        <v>1</v>
      </c>
      <c r="M14">
        <f t="shared" si="9"/>
        <v>0</v>
      </c>
      <c r="N14">
        <f t="shared" si="3"/>
        <v>0</v>
      </c>
      <c r="P14">
        <f t="shared" si="4"/>
        <v>1</v>
      </c>
      <c r="Q14">
        <f t="shared" si="5"/>
        <v>0</v>
      </c>
      <c r="R14">
        <f t="shared" si="6"/>
        <v>0</v>
      </c>
      <c r="S14">
        <f t="shared" si="7"/>
        <v>0</v>
      </c>
      <c r="T14">
        <f t="shared" si="8"/>
        <v>0</v>
      </c>
    </row>
    <row r="15" spans="1:22" x14ac:dyDescent="0.2">
      <c r="A15" s="6">
        <f t="shared" si="0"/>
        <v>0.79999999999999993</v>
      </c>
      <c r="B15" s="6"/>
      <c r="C15">
        <v>0</v>
      </c>
      <c r="D15">
        <v>0</v>
      </c>
      <c r="E15">
        <v>0</v>
      </c>
      <c r="F15">
        <v>0</v>
      </c>
      <c r="G15">
        <v>0</v>
      </c>
      <c r="H15">
        <v>0</v>
      </c>
      <c r="I15">
        <f t="shared" si="1"/>
        <v>0</v>
      </c>
      <c r="J15" s="20" t="s">
        <v>537</v>
      </c>
      <c r="K15" t="s">
        <v>505</v>
      </c>
      <c r="L15">
        <f t="shared" si="2"/>
        <v>1</v>
      </c>
      <c r="M15">
        <f t="shared" si="9"/>
        <v>0</v>
      </c>
      <c r="N15">
        <f t="shared" si="3"/>
        <v>0</v>
      </c>
      <c r="P15">
        <f t="shared" si="4"/>
        <v>1</v>
      </c>
      <c r="Q15">
        <f t="shared" si="5"/>
        <v>0</v>
      </c>
      <c r="R15">
        <f t="shared" si="6"/>
        <v>0</v>
      </c>
      <c r="S15">
        <f t="shared" si="7"/>
        <v>0</v>
      </c>
      <c r="T15">
        <f t="shared" si="8"/>
        <v>0</v>
      </c>
    </row>
    <row r="16" spans="1:22" x14ac:dyDescent="0.2">
      <c r="A16" s="6">
        <f t="shared" si="0"/>
        <v>0.89999999999999991</v>
      </c>
      <c r="B16" s="6"/>
      <c r="C16">
        <v>0</v>
      </c>
      <c r="D16">
        <v>0</v>
      </c>
      <c r="E16">
        <v>0</v>
      </c>
      <c r="F16">
        <v>0</v>
      </c>
      <c r="G16">
        <v>0</v>
      </c>
      <c r="H16">
        <v>0</v>
      </c>
      <c r="I16">
        <f t="shared" si="1"/>
        <v>0</v>
      </c>
      <c r="J16" s="20" t="s">
        <v>537</v>
      </c>
      <c r="K16" t="s">
        <v>505</v>
      </c>
      <c r="L16">
        <f t="shared" si="2"/>
        <v>1</v>
      </c>
      <c r="M16">
        <f t="shared" si="9"/>
        <v>0</v>
      </c>
      <c r="N16">
        <f t="shared" si="3"/>
        <v>0</v>
      </c>
      <c r="P16">
        <f t="shared" si="4"/>
        <v>1</v>
      </c>
      <c r="Q16">
        <f t="shared" si="5"/>
        <v>0</v>
      </c>
      <c r="R16">
        <f t="shared" si="6"/>
        <v>0</v>
      </c>
      <c r="S16">
        <f t="shared" si="7"/>
        <v>0</v>
      </c>
      <c r="T16">
        <f t="shared" si="8"/>
        <v>0</v>
      </c>
    </row>
    <row r="17" spans="1:22" x14ac:dyDescent="0.2">
      <c r="A17" s="6">
        <f t="shared" si="0"/>
        <v>0.99999999999999989</v>
      </c>
      <c r="B17" s="6"/>
      <c r="C17">
        <v>0</v>
      </c>
      <c r="D17">
        <v>0</v>
      </c>
      <c r="E17">
        <v>0</v>
      </c>
      <c r="F17">
        <v>0</v>
      </c>
      <c r="G17">
        <v>0</v>
      </c>
      <c r="H17">
        <v>0</v>
      </c>
      <c r="I17">
        <f t="shared" si="1"/>
        <v>0</v>
      </c>
      <c r="J17" s="20" t="s">
        <v>537</v>
      </c>
      <c r="K17" t="s">
        <v>505</v>
      </c>
      <c r="L17">
        <f t="shared" si="2"/>
        <v>1</v>
      </c>
      <c r="M17">
        <f t="shared" si="9"/>
        <v>0</v>
      </c>
      <c r="N17">
        <f t="shared" si="3"/>
        <v>0</v>
      </c>
      <c r="P17">
        <f t="shared" si="4"/>
        <v>1</v>
      </c>
      <c r="Q17">
        <f t="shared" si="5"/>
        <v>0</v>
      </c>
      <c r="R17">
        <f t="shared" si="6"/>
        <v>0</v>
      </c>
      <c r="S17">
        <f t="shared" si="7"/>
        <v>0</v>
      </c>
      <c r="T17">
        <f t="shared" si="8"/>
        <v>0</v>
      </c>
    </row>
    <row r="18" spans="1:22" x14ac:dyDescent="0.2">
      <c r="A18" s="6">
        <f t="shared" si="0"/>
        <v>1.0999999999999999</v>
      </c>
      <c r="B18" s="6"/>
      <c r="C18">
        <v>30</v>
      </c>
      <c r="D18">
        <v>20</v>
      </c>
      <c r="E18">
        <v>50</v>
      </c>
      <c r="F18">
        <v>10</v>
      </c>
      <c r="G18">
        <v>10</v>
      </c>
      <c r="H18">
        <v>50</v>
      </c>
      <c r="I18">
        <f t="shared" si="1"/>
        <v>24</v>
      </c>
      <c r="J18" s="20" t="s">
        <v>537</v>
      </c>
      <c r="L18">
        <f t="shared" si="2"/>
        <v>0</v>
      </c>
      <c r="M18">
        <f t="shared" si="9"/>
        <v>0</v>
      </c>
      <c r="N18">
        <f t="shared" si="3"/>
        <v>1</v>
      </c>
      <c r="P18">
        <f t="shared" si="4"/>
        <v>0</v>
      </c>
      <c r="Q18">
        <f t="shared" si="5"/>
        <v>0</v>
      </c>
      <c r="R18">
        <f t="shared" si="6"/>
        <v>0</v>
      </c>
      <c r="S18">
        <f t="shared" si="7"/>
        <v>1</v>
      </c>
      <c r="T18">
        <f t="shared" si="8"/>
        <v>0</v>
      </c>
    </row>
    <row r="19" spans="1:22" x14ac:dyDescent="0.2">
      <c r="A19" s="6">
        <f t="shared" si="0"/>
        <v>1.2</v>
      </c>
      <c r="B19" s="6" t="s">
        <v>274</v>
      </c>
      <c r="C19">
        <v>10</v>
      </c>
      <c r="D19">
        <v>20</v>
      </c>
      <c r="E19">
        <v>25</v>
      </c>
      <c r="F19">
        <v>10</v>
      </c>
      <c r="G19">
        <v>10</v>
      </c>
      <c r="H19">
        <v>40</v>
      </c>
      <c r="I19">
        <f t="shared" si="1"/>
        <v>15</v>
      </c>
      <c r="J19" s="20" t="s">
        <v>533</v>
      </c>
      <c r="K19" s="20"/>
      <c r="L19">
        <f t="shared" si="2"/>
        <v>0</v>
      </c>
      <c r="M19">
        <f>IF(H19=30,1,0)+IF(H19=40,1,0)+IF(H19=35,1,0)+IF(H19=25,1,0)</f>
        <v>1</v>
      </c>
      <c r="N19">
        <f t="shared" si="3"/>
        <v>0</v>
      </c>
      <c r="P19">
        <f t="shared" si="4"/>
        <v>0</v>
      </c>
      <c r="Q19">
        <f t="shared" si="5"/>
        <v>0</v>
      </c>
      <c r="R19">
        <f t="shared" si="6"/>
        <v>1</v>
      </c>
      <c r="S19">
        <f t="shared" si="7"/>
        <v>0</v>
      </c>
      <c r="T19">
        <f t="shared" si="8"/>
        <v>0</v>
      </c>
    </row>
    <row r="20" spans="1:22" x14ac:dyDescent="0.2">
      <c r="A20" s="6">
        <f t="shared" si="0"/>
        <v>1.3</v>
      </c>
      <c r="B20" s="6" t="s">
        <v>273</v>
      </c>
      <c r="C20">
        <v>30</v>
      </c>
      <c r="D20">
        <v>30</v>
      </c>
      <c r="E20">
        <v>50</v>
      </c>
      <c r="F20">
        <v>0</v>
      </c>
      <c r="G20">
        <v>0</v>
      </c>
      <c r="H20">
        <v>50</v>
      </c>
      <c r="I20">
        <f t="shared" si="1"/>
        <v>22</v>
      </c>
      <c r="J20" s="20" t="s">
        <v>533</v>
      </c>
      <c r="K20" s="20"/>
      <c r="L20">
        <f t="shared" si="2"/>
        <v>0</v>
      </c>
      <c r="M20">
        <f t="shared" si="9"/>
        <v>0</v>
      </c>
      <c r="N20">
        <f t="shared" si="3"/>
        <v>1</v>
      </c>
      <c r="P20">
        <f t="shared" si="4"/>
        <v>0</v>
      </c>
      <c r="Q20">
        <f t="shared" si="5"/>
        <v>0</v>
      </c>
      <c r="R20">
        <f t="shared" si="6"/>
        <v>0</v>
      </c>
      <c r="S20">
        <f t="shared" si="7"/>
        <v>1</v>
      </c>
      <c r="T20">
        <f t="shared" si="8"/>
        <v>0</v>
      </c>
    </row>
    <row r="22" spans="1:22" x14ac:dyDescent="0.2">
      <c r="H22" s="19">
        <f>AVERAGE(H4:H20)</f>
        <v>28.46153846153846</v>
      </c>
      <c r="I22" s="19">
        <f>AVERAGE(I4:I20)</f>
        <v>13.846153846153847</v>
      </c>
      <c r="J22" t="s">
        <v>35</v>
      </c>
      <c r="L22">
        <f>SUM(L7:L21)/10</f>
        <v>0.4</v>
      </c>
      <c r="M22">
        <f>SUM(M7:M21)/10</f>
        <v>0.6</v>
      </c>
      <c r="N22">
        <f>SUM(N7:N21)/10</f>
        <v>0.3</v>
      </c>
      <c r="P22">
        <f>SUM(P7:P20)/10</f>
        <v>0.4</v>
      </c>
      <c r="Q22">
        <f>SUM(Q7:Q20)/10</f>
        <v>0</v>
      </c>
      <c r="R22">
        <f>SUM(R7:R20)/10</f>
        <v>0.4</v>
      </c>
      <c r="S22">
        <f>SUM(S7:S20)/10</f>
        <v>0.5</v>
      </c>
      <c r="T22">
        <f>SUM(T7:T20)/10</f>
        <v>0</v>
      </c>
      <c r="V22">
        <f>SUM(V7:V20)/10</f>
        <v>0.1</v>
      </c>
    </row>
    <row r="24" spans="1:22" x14ac:dyDescent="0.2">
      <c r="A24" s="20" t="s">
        <v>506</v>
      </c>
    </row>
    <row r="25" spans="1:22" x14ac:dyDescent="0.2">
      <c r="A25">
        <v>1</v>
      </c>
      <c r="B25" s="20" t="s">
        <v>534</v>
      </c>
    </row>
    <row r="26" spans="1:22" x14ac:dyDescent="0.2">
      <c r="A26">
        <v>2</v>
      </c>
      <c r="B26" s="20" t="s">
        <v>535</v>
      </c>
    </row>
    <row r="30" spans="1:22" x14ac:dyDescent="0.2">
      <c r="A30" s="4"/>
      <c r="B30" s="4"/>
    </row>
    <row r="32" spans="1:22" x14ac:dyDescent="0.2">
      <c r="T32" s="8"/>
    </row>
    <row r="33" spans="1:20" x14ac:dyDescent="0.2">
      <c r="M33" s="7"/>
      <c r="R33" s="4"/>
    </row>
    <row r="34" spans="1:20" x14ac:dyDescent="0.2">
      <c r="C34" s="2"/>
      <c r="D34" s="2"/>
      <c r="E34" s="2"/>
      <c r="F34" s="2"/>
      <c r="G34" s="2"/>
      <c r="H34" s="2"/>
      <c r="I34" s="2"/>
      <c r="L34" s="2"/>
      <c r="M34" s="2"/>
      <c r="N34" s="2"/>
      <c r="P34" s="2"/>
      <c r="Q34" s="2"/>
      <c r="R34" s="2"/>
      <c r="S34" s="2"/>
      <c r="T34" s="2"/>
    </row>
    <row r="35" spans="1:20" x14ac:dyDescent="0.2">
      <c r="A35" s="4"/>
      <c r="B35" s="4"/>
    </row>
    <row r="36" spans="1:20" x14ac:dyDescent="0.2">
      <c r="A36" s="6"/>
      <c r="B36" s="6"/>
    </row>
    <row r="37" spans="1:20" x14ac:dyDescent="0.2">
      <c r="A37" s="6"/>
      <c r="B37" s="6"/>
    </row>
    <row r="38" spans="1:20" x14ac:dyDescent="0.2">
      <c r="A38" s="6"/>
      <c r="B38" s="6"/>
    </row>
    <row r="39" spans="1:20" x14ac:dyDescent="0.2">
      <c r="A39" s="6"/>
      <c r="B39" s="6"/>
    </row>
    <row r="40" spans="1:20" x14ac:dyDescent="0.2">
      <c r="A40" s="6"/>
      <c r="B40" s="6"/>
    </row>
    <row r="41" spans="1:20" x14ac:dyDescent="0.2">
      <c r="A41" s="6"/>
      <c r="B41" s="6"/>
    </row>
    <row r="42" spans="1:20" x14ac:dyDescent="0.2">
      <c r="A42" s="6"/>
      <c r="B42" s="6"/>
    </row>
    <row r="43" spans="1:20" x14ac:dyDescent="0.2">
      <c r="A43" s="6"/>
      <c r="B43" s="6"/>
    </row>
    <row r="44" spans="1:20" x14ac:dyDescent="0.2">
      <c r="A44" s="6"/>
      <c r="B44" s="6"/>
    </row>
    <row r="45" spans="1:20" x14ac:dyDescent="0.2">
      <c r="A45" s="6"/>
      <c r="B45" s="6"/>
    </row>
    <row r="46" spans="1:20" x14ac:dyDescent="0.2">
      <c r="A46" s="6"/>
      <c r="B46" s="6"/>
    </row>
    <row r="47" spans="1:20" x14ac:dyDescent="0.2">
      <c r="A47" s="6"/>
      <c r="B47" s="6"/>
    </row>
    <row r="48" spans="1:20"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sheetData>
  <phoneticPr fontId="4" type="noConversion"/>
  <pageMargins left="0.75" right="0.75" top="1" bottom="1" header="0.5" footer="0.5"/>
  <headerFooter alignWithMargins="0"/>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99"/>
  <sheetViews>
    <sheetView topLeftCell="B2" workbookViewId="0">
      <selection activeCell="K40" sqref="K40"/>
    </sheetView>
  </sheetViews>
  <sheetFormatPr defaultRowHeight="12.75" x14ac:dyDescent="0.2"/>
  <cols>
    <col min="2" max="2" width="16.85546875" customWidth="1"/>
    <col min="3" max="7" width="9.140625" customWidth="1"/>
    <col min="8" max="9" width="10.5703125" customWidth="1"/>
    <col min="10" max="10" width="14.7109375" customWidth="1"/>
    <col min="22" max="23" width="10.28515625" customWidth="1"/>
  </cols>
  <sheetData>
    <row r="1" spans="1:25" x14ac:dyDescent="0.2">
      <c r="A1" s="4" t="s">
        <v>52</v>
      </c>
      <c r="B1" s="4"/>
      <c r="G1" s="57"/>
      <c r="Q1" s="57"/>
    </row>
    <row r="2" spans="1:25" x14ac:dyDescent="0.2">
      <c r="A2" s="4" t="s">
        <v>343</v>
      </c>
      <c r="H2" s="62"/>
      <c r="L2" s="60"/>
    </row>
    <row r="3" spans="1:25" x14ac:dyDescent="0.2">
      <c r="A3" s="4"/>
      <c r="O3">
        <v>5.0999999999999996</v>
      </c>
      <c r="P3">
        <v>10.1</v>
      </c>
      <c r="Q3">
        <v>20.100000000000001</v>
      </c>
      <c r="R3">
        <v>30.1</v>
      </c>
      <c r="S3" s="8" t="s">
        <v>42</v>
      </c>
    </row>
    <row r="4" spans="1:25" x14ac:dyDescent="0.2">
      <c r="H4" s="60">
        <v>45236</v>
      </c>
      <c r="L4" s="7" t="s">
        <v>7</v>
      </c>
      <c r="Q4" s="4" t="s">
        <v>37</v>
      </c>
    </row>
    <row r="5" spans="1:25" ht="38.25" x14ac:dyDescent="0.2">
      <c r="C5" s="2" t="s">
        <v>1</v>
      </c>
      <c r="D5" s="2" t="s">
        <v>2</v>
      </c>
      <c r="E5" s="2" t="s">
        <v>3</v>
      </c>
      <c r="F5" s="2" t="s">
        <v>28</v>
      </c>
      <c r="G5" s="2" t="s">
        <v>5</v>
      </c>
      <c r="H5" s="2" t="s">
        <v>7</v>
      </c>
      <c r="I5" s="2" t="s">
        <v>29</v>
      </c>
      <c r="K5" s="2" t="s">
        <v>32</v>
      </c>
      <c r="L5" s="2" t="s">
        <v>33</v>
      </c>
      <c r="M5" s="2" t="s">
        <v>34</v>
      </c>
      <c r="O5" s="2" t="s">
        <v>38</v>
      </c>
      <c r="P5" s="2" t="s">
        <v>39</v>
      </c>
      <c r="Q5" s="2" t="s">
        <v>40</v>
      </c>
      <c r="R5" s="2" t="s">
        <v>41</v>
      </c>
      <c r="S5" s="2" t="s">
        <v>43</v>
      </c>
      <c r="U5" s="2" t="s">
        <v>51</v>
      </c>
    </row>
    <row r="6" spans="1:25" ht="25.5" x14ac:dyDescent="0.2">
      <c r="A6" s="4" t="s">
        <v>53</v>
      </c>
      <c r="B6" s="4"/>
      <c r="V6" s="3" t="s">
        <v>164</v>
      </c>
      <c r="W6" s="3" t="s">
        <v>345</v>
      </c>
      <c r="X6" s="3" t="s">
        <v>166</v>
      </c>
      <c r="Y6" s="3" t="s">
        <v>346</v>
      </c>
    </row>
    <row r="7" spans="1:25" x14ac:dyDescent="0.2">
      <c r="A7" s="6">
        <v>0</v>
      </c>
      <c r="B7" s="6" t="s">
        <v>275</v>
      </c>
      <c r="C7">
        <v>20</v>
      </c>
      <c r="D7">
        <v>20</v>
      </c>
      <c r="E7">
        <v>15</v>
      </c>
      <c r="F7">
        <v>10</v>
      </c>
      <c r="G7">
        <v>20</v>
      </c>
      <c r="H7">
        <v>40</v>
      </c>
      <c r="I7">
        <f t="shared" ref="I7:I33" si="0">SUM(C7:G7)/5</f>
        <v>17</v>
      </c>
      <c r="J7" s="20" t="s">
        <v>533</v>
      </c>
      <c r="K7">
        <f>IF(H7&lt;25,1,0)</f>
        <v>0</v>
      </c>
      <c r="L7">
        <f t="shared" ref="L7:L14" si="1">IF(H7=30,1,0)+IF(H7=40,1,0)+IF(H7=25,1,0)+IF(H7=35,1,0)</f>
        <v>1</v>
      </c>
      <c r="M7">
        <f t="shared" ref="M7:M31" si="2">1-L7-K7</f>
        <v>0</v>
      </c>
      <c r="O7">
        <f>IF(I7&lt;$O$3,1,0)</f>
        <v>0</v>
      </c>
      <c r="P7">
        <f>IF(I7&lt;P$3,1,0)-O7</f>
        <v>0</v>
      </c>
      <c r="Q7">
        <f>IF(I7&lt;Q$3,1,0)-O7-P7</f>
        <v>1</v>
      </c>
      <c r="R7">
        <f>IF(I7&lt;R$3,1,0)-O7-P7-Q7</f>
        <v>0</v>
      </c>
      <c r="S7">
        <f>1-SUM(O7:R7)</f>
        <v>0</v>
      </c>
      <c r="V7">
        <v>0</v>
      </c>
      <c r="W7">
        <f>H7</f>
        <v>40</v>
      </c>
      <c r="X7">
        <v>6</v>
      </c>
      <c r="Y7">
        <f>I7</f>
        <v>17</v>
      </c>
    </row>
    <row r="8" spans="1:25" x14ac:dyDescent="0.2">
      <c r="A8" s="6">
        <f t="shared" ref="A8:A33" si="3">0.1+A7</f>
        <v>0.1</v>
      </c>
      <c r="B8" s="23" t="s">
        <v>375</v>
      </c>
      <c r="C8">
        <v>10</v>
      </c>
      <c r="D8">
        <v>10</v>
      </c>
      <c r="E8">
        <v>15</v>
      </c>
      <c r="F8">
        <v>0</v>
      </c>
      <c r="G8">
        <v>0</v>
      </c>
      <c r="H8">
        <v>15</v>
      </c>
      <c r="I8">
        <f t="shared" si="0"/>
        <v>7</v>
      </c>
      <c r="K8">
        <f t="shared" ref="K8:K31" si="4">IF(H8&lt;25,1,0)</f>
        <v>1</v>
      </c>
      <c r="L8">
        <f t="shared" si="1"/>
        <v>0</v>
      </c>
      <c r="M8">
        <f t="shared" si="2"/>
        <v>0</v>
      </c>
      <c r="O8">
        <f t="shared" ref="O8:O31" si="5">IF(I8&lt;$O$3,1,0)</f>
        <v>0</v>
      </c>
      <c r="P8">
        <f t="shared" ref="P8:P31" si="6">IF(I8&lt;P$3,1,0)-O8</f>
        <v>1</v>
      </c>
      <c r="Q8">
        <f t="shared" ref="Q8:Q31" si="7">IF(I8&lt;Q$3,1,0)-O8-P8</f>
        <v>0</v>
      </c>
      <c r="R8">
        <f t="shared" ref="R8:R31" si="8">IF(I8&lt;R$3,1,0)-O8-P8-Q8</f>
        <v>0</v>
      </c>
      <c r="S8">
        <f t="shared" ref="S8:S31" si="9">1-SUM(O8:R8)</f>
        <v>0</v>
      </c>
      <c r="V8">
        <v>30</v>
      </c>
      <c r="W8">
        <f t="shared" ref="W8:W33" si="10">H8</f>
        <v>15</v>
      </c>
      <c r="X8">
        <v>22</v>
      </c>
      <c r="Y8">
        <f t="shared" ref="Y8:Y33" si="11">I8</f>
        <v>7</v>
      </c>
    </row>
    <row r="9" spans="1:25" x14ac:dyDescent="0.2">
      <c r="A9" s="6">
        <f t="shared" si="3"/>
        <v>0.2</v>
      </c>
      <c r="B9" s="6"/>
      <c r="C9">
        <v>15</v>
      </c>
      <c r="D9">
        <v>10</v>
      </c>
      <c r="E9">
        <v>10</v>
      </c>
      <c r="F9">
        <v>0</v>
      </c>
      <c r="G9">
        <v>0</v>
      </c>
      <c r="H9">
        <v>15</v>
      </c>
      <c r="I9">
        <f t="shared" si="0"/>
        <v>7</v>
      </c>
      <c r="K9">
        <f t="shared" si="4"/>
        <v>1</v>
      </c>
      <c r="L9">
        <f t="shared" si="1"/>
        <v>0</v>
      </c>
      <c r="M9">
        <f t="shared" si="2"/>
        <v>0</v>
      </c>
      <c r="O9">
        <f t="shared" si="5"/>
        <v>0</v>
      </c>
      <c r="P9">
        <f t="shared" si="6"/>
        <v>1</v>
      </c>
      <c r="Q9">
        <f t="shared" si="7"/>
        <v>0</v>
      </c>
      <c r="R9">
        <f t="shared" si="8"/>
        <v>0</v>
      </c>
      <c r="S9">
        <f t="shared" si="9"/>
        <v>0</v>
      </c>
      <c r="V9">
        <v>20</v>
      </c>
      <c r="W9">
        <f t="shared" si="10"/>
        <v>15</v>
      </c>
      <c r="X9">
        <v>10</v>
      </c>
      <c r="Y9">
        <f t="shared" si="11"/>
        <v>7</v>
      </c>
    </row>
    <row r="10" spans="1:25" x14ac:dyDescent="0.2">
      <c r="A10" s="6">
        <f t="shared" si="3"/>
        <v>0.30000000000000004</v>
      </c>
      <c r="B10" s="6"/>
      <c r="C10">
        <v>10</v>
      </c>
      <c r="D10">
        <v>10</v>
      </c>
      <c r="E10">
        <v>10</v>
      </c>
      <c r="F10">
        <v>0</v>
      </c>
      <c r="G10">
        <v>0</v>
      </c>
      <c r="H10">
        <v>15</v>
      </c>
      <c r="I10">
        <f t="shared" si="0"/>
        <v>6</v>
      </c>
      <c r="J10" s="20" t="s">
        <v>376</v>
      </c>
      <c r="K10">
        <f t="shared" si="4"/>
        <v>1</v>
      </c>
      <c r="L10">
        <f t="shared" si="1"/>
        <v>0</v>
      </c>
      <c r="M10">
        <f t="shared" si="2"/>
        <v>0</v>
      </c>
      <c r="O10">
        <f t="shared" si="5"/>
        <v>0</v>
      </c>
      <c r="P10">
        <f t="shared" si="6"/>
        <v>1</v>
      </c>
      <c r="Q10">
        <f t="shared" si="7"/>
        <v>0</v>
      </c>
      <c r="R10">
        <f t="shared" si="8"/>
        <v>0</v>
      </c>
      <c r="S10">
        <f t="shared" si="9"/>
        <v>0</v>
      </c>
      <c r="V10">
        <v>30</v>
      </c>
      <c r="W10">
        <f t="shared" si="10"/>
        <v>15</v>
      </c>
      <c r="X10">
        <v>24</v>
      </c>
      <c r="Y10">
        <f t="shared" si="11"/>
        <v>6</v>
      </c>
    </row>
    <row r="11" spans="1:25" x14ac:dyDescent="0.2">
      <c r="A11" s="6">
        <f t="shared" si="3"/>
        <v>0.4</v>
      </c>
      <c r="B11" s="23" t="s">
        <v>420</v>
      </c>
      <c r="C11">
        <v>10</v>
      </c>
      <c r="D11">
        <v>15</v>
      </c>
      <c r="E11">
        <v>10</v>
      </c>
      <c r="F11">
        <v>10</v>
      </c>
      <c r="G11">
        <v>10</v>
      </c>
      <c r="H11">
        <v>15</v>
      </c>
      <c r="I11">
        <f t="shared" si="0"/>
        <v>11</v>
      </c>
      <c r="J11" s="20" t="s">
        <v>376</v>
      </c>
      <c r="K11">
        <f t="shared" si="4"/>
        <v>1</v>
      </c>
      <c r="L11">
        <f t="shared" si="1"/>
        <v>0</v>
      </c>
      <c r="M11">
        <f t="shared" si="2"/>
        <v>0</v>
      </c>
      <c r="O11">
        <f t="shared" si="5"/>
        <v>0</v>
      </c>
      <c r="P11">
        <f t="shared" si="6"/>
        <v>0</v>
      </c>
      <c r="Q11">
        <f t="shared" si="7"/>
        <v>1</v>
      </c>
      <c r="R11">
        <f t="shared" si="8"/>
        <v>0</v>
      </c>
      <c r="S11">
        <f t="shared" si="9"/>
        <v>0</v>
      </c>
      <c r="V11">
        <v>20</v>
      </c>
      <c r="W11">
        <f t="shared" si="10"/>
        <v>15</v>
      </c>
      <c r="X11">
        <v>10</v>
      </c>
      <c r="Y11">
        <f t="shared" si="11"/>
        <v>11</v>
      </c>
    </row>
    <row r="12" spans="1:25" x14ac:dyDescent="0.2">
      <c r="A12" s="6">
        <f t="shared" si="3"/>
        <v>0.5</v>
      </c>
      <c r="B12" s="23" t="s">
        <v>419</v>
      </c>
      <c r="C12">
        <v>10</v>
      </c>
      <c r="D12">
        <v>15</v>
      </c>
      <c r="E12">
        <v>20</v>
      </c>
      <c r="F12">
        <v>0</v>
      </c>
      <c r="G12">
        <v>0</v>
      </c>
      <c r="H12">
        <v>15</v>
      </c>
      <c r="I12">
        <f t="shared" si="0"/>
        <v>9</v>
      </c>
      <c r="J12" s="20" t="s">
        <v>376</v>
      </c>
      <c r="K12">
        <f t="shared" si="4"/>
        <v>1</v>
      </c>
      <c r="L12">
        <f t="shared" si="1"/>
        <v>0</v>
      </c>
      <c r="M12">
        <f t="shared" si="2"/>
        <v>0</v>
      </c>
      <c r="O12">
        <f t="shared" si="5"/>
        <v>0</v>
      </c>
      <c r="P12">
        <f t="shared" si="6"/>
        <v>1</v>
      </c>
      <c r="Q12">
        <f t="shared" si="7"/>
        <v>0</v>
      </c>
      <c r="R12">
        <f t="shared" si="8"/>
        <v>0</v>
      </c>
      <c r="S12">
        <f t="shared" si="9"/>
        <v>0</v>
      </c>
      <c r="V12">
        <v>30</v>
      </c>
      <c r="W12">
        <f t="shared" si="10"/>
        <v>15</v>
      </c>
      <c r="X12">
        <v>32</v>
      </c>
      <c r="Y12">
        <f t="shared" si="11"/>
        <v>9</v>
      </c>
    </row>
    <row r="13" spans="1:25" x14ac:dyDescent="0.2">
      <c r="A13" s="6">
        <f t="shared" si="3"/>
        <v>0.6</v>
      </c>
      <c r="B13" s="20" t="s">
        <v>298</v>
      </c>
      <c r="C13">
        <v>10</v>
      </c>
      <c r="D13">
        <v>10</v>
      </c>
      <c r="E13">
        <v>0</v>
      </c>
      <c r="F13">
        <v>0</v>
      </c>
      <c r="G13">
        <v>0</v>
      </c>
      <c r="H13">
        <v>20</v>
      </c>
      <c r="I13">
        <f t="shared" si="0"/>
        <v>4</v>
      </c>
      <c r="J13" s="20" t="s">
        <v>376</v>
      </c>
      <c r="K13">
        <f t="shared" si="4"/>
        <v>1</v>
      </c>
      <c r="L13">
        <f t="shared" si="1"/>
        <v>0</v>
      </c>
      <c r="M13">
        <f t="shared" si="2"/>
        <v>0</v>
      </c>
      <c r="O13">
        <f t="shared" si="5"/>
        <v>1</v>
      </c>
      <c r="P13">
        <f t="shared" si="6"/>
        <v>0</v>
      </c>
      <c r="Q13">
        <f t="shared" si="7"/>
        <v>0</v>
      </c>
      <c r="R13">
        <f t="shared" si="8"/>
        <v>0</v>
      </c>
      <c r="S13">
        <f t="shared" si="9"/>
        <v>0</v>
      </c>
      <c r="V13">
        <v>30</v>
      </c>
      <c r="W13">
        <f t="shared" si="10"/>
        <v>20</v>
      </c>
      <c r="X13">
        <v>22</v>
      </c>
      <c r="Y13">
        <f t="shared" si="11"/>
        <v>4</v>
      </c>
    </row>
    <row r="14" spans="1:25" x14ac:dyDescent="0.2">
      <c r="A14" s="6">
        <f t="shared" si="3"/>
        <v>0.7</v>
      </c>
      <c r="B14" s="23" t="s">
        <v>331</v>
      </c>
      <c r="C14">
        <v>10</v>
      </c>
      <c r="D14">
        <v>10</v>
      </c>
      <c r="E14">
        <v>0</v>
      </c>
      <c r="F14">
        <v>0</v>
      </c>
      <c r="G14">
        <v>0</v>
      </c>
      <c r="H14">
        <v>15</v>
      </c>
      <c r="I14">
        <f t="shared" si="0"/>
        <v>4</v>
      </c>
      <c r="J14" s="20" t="s">
        <v>376</v>
      </c>
      <c r="K14">
        <f t="shared" si="4"/>
        <v>1</v>
      </c>
      <c r="L14">
        <f t="shared" si="1"/>
        <v>0</v>
      </c>
      <c r="M14">
        <f t="shared" si="2"/>
        <v>0</v>
      </c>
      <c r="O14">
        <f t="shared" si="5"/>
        <v>1</v>
      </c>
      <c r="P14">
        <f t="shared" si="6"/>
        <v>0</v>
      </c>
      <c r="Q14">
        <f t="shared" si="7"/>
        <v>0</v>
      </c>
      <c r="R14">
        <f t="shared" si="8"/>
        <v>0</v>
      </c>
      <c r="S14">
        <f t="shared" si="9"/>
        <v>0</v>
      </c>
      <c r="V14">
        <v>20</v>
      </c>
      <c r="W14">
        <f t="shared" si="10"/>
        <v>15</v>
      </c>
      <c r="X14">
        <v>8</v>
      </c>
      <c r="Y14">
        <f t="shared" si="11"/>
        <v>4</v>
      </c>
    </row>
    <row r="15" spans="1:25" x14ac:dyDescent="0.2">
      <c r="A15" s="6">
        <f t="shared" si="3"/>
        <v>0.79999999999999993</v>
      </c>
      <c r="B15" s="20" t="s">
        <v>418</v>
      </c>
      <c r="C15">
        <v>15</v>
      </c>
      <c r="D15">
        <v>15</v>
      </c>
      <c r="E15">
        <v>10</v>
      </c>
      <c r="F15">
        <v>0</v>
      </c>
      <c r="G15">
        <v>0</v>
      </c>
      <c r="H15">
        <v>15</v>
      </c>
      <c r="I15">
        <f t="shared" si="0"/>
        <v>8</v>
      </c>
      <c r="J15" s="20" t="s">
        <v>376</v>
      </c>
      <c r="K15">
        <f t="shared" si="4"/>
        <v>1</v>
      </c>
      <c r="L15">
        <f>IF(H15=30,1,0)+IF(H15=40,1,0)+IF(H15=25,1,0)+IF(H15=35,1,0)</f>
        <v>0</v>
      </c>
      <c r="M15">
        <f t="shared" si="2"/>
        <v>0</v>
      </c>
      <c r="O15">
        <f t="shared" si="5"/>
        <v>0</v>
      </c>
      <c r="P15">
        <f t="shared" si="6"/>
        <v>1</v>
      </c>
      <c r="Q15">
        <f t="shared" si="7"/>
        <v>0</v>
      </c>
      <c r="R15">
        <f t="shared" si="8"/>
        <v>0</v>
      </c>
      <c r="S15">
        <f t="shared" si="9"/>
        <v>0</v>
      </c>
      <c r="V15">
        <v>40</v>
      </c>
      <c r="W15">
        <f t="shared" si="10"/>
        <v>15</v>
      </c>
      <c r="X15">
        <v>32</v>
      </c>
      <c r="Y15">
        <f t="shared" si="11"/>
        <v>8</v>
      </c>
    </row>
    <row r="16" spans="1:25" x14ac:dyDescent="0.2">
      <c r="A16" s="6">
        <f t="shared" si="3"/>
        <v>0.89999999999999991</v>
      </c>
      <c r="B16" s="6"/>
      <c r="C16">
        <v>15</v>
      </c>
      <c r="D16">
        <v>15</v>
      </c>
      <c r="E16">
        <v>5</v>
      </c>
      <c r="F16">
        <v>0</v>
      </c>
      <c r="G16">
        <v>5</v>
      </c>
      <c r="H16">
        <v>20</v>
      </c>
      <c r="I16">
        <f t="shared" si="0"/>
        <v>8</v>
      </c>
      <c r="J16" s="20" t="s">
        <v>376</v>
      </c>
      <c r="K16">
        <f t="shared" si="4"/>
        <v>1</v>
      </c>
      <c r="L16">
        <f t="shared" ref="L16:L33" si="12">IF(H16=30,1,0)+IF(H16=40,1,0)+IF(H16=25,1,0)+IF(H16=35,1,0)</f>
        <v>0</v>
      </c>
      <c r="M16">
        <f t="shared" si="2"/>
        <v>0</v>
      </c>
      <c r="O16">
        <f t="shared" si="5"/>
        <v>0</v>
      </c>
      <c r="P16">
        <f t="shared" si="6"/>
        <v>1</v>
      </c>
      <c r="Q16">
        <f t="shared" si="7"/>
        <v>0</v>
      </c>
      <c r="R16">
        <f t="shared" si="8"/>
        <v>0</v>
      </c>
      <c r="S16">
        <f t="shared" si="9"/>
        <v>0</v>
      </c>
      <c r="V16">
        <v>20</v>
      </c>
      <c r="W16">
        <f t="shared" si="10"/>
        <v>20</v>
      </c>
      <c r="X16">
        <v>10</v>
      </c>
      <c r="Y16">
        <f t="shared" si="11"/>
        <v>8</v>
      </c>
    </row>
    <row r="17" spans="1:25" x14ac:dyDescent="0.2">
      <c r="A17" s="6">
        <f t="shared" si="3"/>
        <v>0.99999999999999989</v>
      </c>
      <c r="B17" s="23" t="s">
        <v>332</v>
      </c>
      <c r="C17">
        <v>10</v>
      </c>
      <c r="D17">
        <v>10</v>
      </c>
      <c r="E17">
        <v>5</v>
      </c>
      <c r="F17">
        <v>0</v>
      </c>
      <c r="G17">
        <v>0</v>
      </c>
      <c r="H17">
        <v>15</v>
      </c>
      <c r="I17">
        <f t="shared" si="0"/>
        <v>5</v>
      </c>
      <c r="J17" s="20" t="s">
        <v>376</v>
      </c>
      <c r="K17">
        <f t="shared" si="4"/>
        <v>1</v>
      </c>
      <c r="L17">
        <f t="shared" si="12"/>
        <v>0</v>
      </c>
      <c r="M17">
        <f t="shared" si="2"/>
        <v>0</v>
      </c>
      <c r="O17">
        <f t="shared" si="5"/>
        <v>1</v>
      </c>
      <c r="P17">
        <f t="shared" si="6"/>
        <v>0</v>
      </c>
      <c r="Q17">
        <f t="shared" si="7"/>
        <v>0</v>
      </c>
      <c r="R17">
        <f t="shared" si="8"/>
        <v>0</v>
      </c>
      <c r="S17">
        <f t="shared" si="9"/>
        <v>0</v>
      </c>
      <c r="V17">
        <v>30</v>
      </c>
      <c r="W17">
        <f t="shared" si="10"/>
        <v>15</v>
      </c>
      <c r="X17">
        <v>12</v>
      </c>
      <c r="Y17">
        <f t="shared" si="11"/>
        <v>5</v>
      </c>
    </row>
    <row r="18" spans="1:25" x14ac:dyDescent="0.2">
      <c r="A18" s="6">
        <f t="shared" si="3"/>
        <v>1.0999999999999999</v>
      </c>
      <c r="B18" s="23" t="s">
        <v>416</v>
      </c>
      <c r="C18">
        <v>15</v>
      </c>
      <c r="D18">
        <v>10</v>
      </c>
      <c r="E18">
        <v>0</v>
      </c>
      <c r="F18">
        <v>10</v>
      </c>
      <c r="G18">
        <v>10</v>
      </c>
      <c r="H18">
        <v>20</v>
      </c>
      <c r="I18">
        <f t="shared" si="0"/>
        <v>9</v>
      </c>
      <c r="J18" s="20" t="s">
        <v>376</v>
      </c>
      <c r="K18">
        <f t="shared" si="4"/>
        <v>1</v>
      </c>
      <c r="L18">
        <f t="shared" si="12"/>
        <v>0</v>
      </c>
      <c r="M18">
        <f t="shared" si="2"/>
        <v>0</v>
      </c>
      <c r="O18">
        <f t="shared" si="5"/>
        <v>0</v>
      </c>
      <c r="P18">
        <f t="shared" si="6"/>
        <v>1</v>
      </c>
      <c r="Q18">
        <f t="shared" si="7"/>
        <v>0</v>
      </c>
      <c r="R18">
        <f t="shared" si="8"/>
        <v>0</v>
      </c>
      <c r="S18">
        <f t="shared" si="9"/>
        <v>0</v>
      </c>
      <c r="V18">
        <v>20</v>
      </c>
      <c r="W18">
        <f t="shared" si="10"/>
        <v>20</v>
      </c>
      <c r="X18">
        <v>16</v>
      </c>
      <c r="Y18">
        <f t="shared" si="11"/>
        <v>9</v>
      </c>
    </row>
    <row r="19" spans="1:25" x14ac:dyDescent="0.2">
      <c r="A19" s="6">
        <f t="shared" si="3"/>
        <v>1.2</v>
      </c>
      <c r="B19" s="23" t="s">
        <v>415</v>
      </c>
      <c r="C19">
        <v>25</v>
      </c>
      <c r="D19">
        <v>10</v>
      </c>
      <c r="E19">
        <v>10</v>
      </c>
      <c r="F19">
        <v>0</v>
      </c>
      <c r="G19">
        <v>15</v>
      </c>
      <c r="H19">
        <v>15</v>
      </c>
      <c r="I19">
        <f t="shared" si="0"/>
        <v>12</v>
      </c>
      <c r="J19" s="20" t="s">
        <v>376</v>
      </c>
      <c r="K19">
        <f t="shared" si="4"/>
        <v>1</v>
      </c>
      <c r="L19">
        <f t="shared" si="12"/>
        <v>0</v>
      </c>
      <c r="M19">
        <f t="shared" si="2"/>
        <v>0</v>
      </c>
      <c r="O19">
        <f t="shared" si="5"/>
        <v>0</v>
      </c>
      <c r="P19">
        <f t="shared" si="6"/>
        <v>0</v>
      </c>
      <c r="Q19">
        <f t="shared" si="7"/>
        <v>1</v>
      </c>
      <c r="R19">
        <f t="shared" si="8"/>
        <v>0</v>
      </c>
      <c r="S19">
        <f t="shared" si="9"/>
        <v>0</v>
      </c>
      <c r="V19">
        <v>30</v>
      </c>
      <c r="W19">
        <f t="shared" si="10"/>
        <v>15</v>
      </c>
      <c r="X19">
        <v>26</v>
      </c>
      <c r="Y19">
        <f t="shared" si="11"/>
        <v>12</v>
      </c>
    </row>
    <row r="20" spans="1:25" x14ac:dyDescent="0.2">
      <c r="A20" s="6">
        <f t="shared" si="3"/>
        <v>1.3</v>
      </c>
      <c r="B20" s="23" t="s">
        <v>417</v>
      </c>
      <c r="C20">
        <v>10</v>
      </c>
      <c r="D20">
        <v>10</v>
      </c>
      <c r="E20">
        <v>15</v>
      </c>
      <c r="F20">
        <v>0</v>
      </c>
      <c r="G20">
        <v>0</v>
      </c>
      <c r="H20">
        <v>15</v>
      </c>
      <c r="I20">
        <f t="shared" si="0"/>
        <v>7</v>
      </c>
      <c r="J20" s="20" t="s">
        <v>376</v>
      </c>
      <c r="K20">
        <f t="shared" si="4"/>
        <v>1</v>
      </c>
      <c r="L20">
        <f t="shared" si="12"/>
        <v>0</v>
      </c>
      <c r="M20">
        <f t="shared" si="2"/>
        <v>0</v>
      </c>
      <c r="O20">
        <f t="shared" si="5"/>
        <v>0</v>
      </c>
      <c r="P20">
        <f t="shared" si="6"/>
        <v>1</v>
      </c>
      <c r="Q20">
        <f t="shared" si="7"/>
        <v>0</v>
      </c>
      <c r="R20">
        <f t="shared" si="8"/>
        <v>0</v>
      </c>
      <c r="S20">
        <f t="shared" si="9"/>
        <v>0</v>
      </c>
      <c r="V20">
        <v>40</v>
      </c>
      <c r="W20">
        <f t="shared" si="10"/>
        <v>15</v>
      </c>
      <c r="X20">
        <v>52</v>
      </c>
      <c r="Y20">
        <f t="shared" si="11"/>
        <v>7</v>
      </c>
    </row>
    <row r="21" spans="1:25" x14ac:dyDescent="0.2">
      <c r="A21" s="6">
        <f t="shared" si="3"/>
        <v>1.4000000000000001</v>
      </c>
      <c r="B21" s="23"/>
      <c r="C21">
        <v>10</v>
      </c>
      <c r="D21">
        <v>10</v>
      </c>
      <c r="E21">
        <v>0</v>
      </c>
      <c r="F21">
        <v>0</v>
      </c>
      <c r="G21">
        <v>0</v>
      </c>
      <c r="H21">
        <v>15</v>
      </c>
      <c r="I21">
        <f t="shared" si="0"/>
        <v>4</v>
      </c>
      <c r="J21" s="20" t="s">
        <v>376</v>
      </c>
      <c r="K21">
        <f t="shared" si="4"/>
        <v>1</v>
      </c>
      <c r="L21">
        <f t="shared" si="12"/>
        <v>0</v>
      </c>
      <c r="M21">
        <f t="shared" si="2"/>
        <v>0</v>
      </c>
      <c r="O21">
        <f t="shared" si="5"/>
        <v>1</v>
      </c>
      <c r="P21">
        <f t="shared" si="6"/>
        <v>0</v>
      </c>
      <c r="Q21">
        <f t="shared" si="7"/>
        <v>0</v>
      </c>
      <c r="R21">
        <f t="shared" si="8"/>
        <v>0</v>
      </c>
      <c r="S21">
        <f t="shared" si="9"/>
        <v>0</v>
      </c>
      <c r="V21">
        <v>30</v>
      </c>
      <c r="W21">
        <f t="shared" si="10"/>
        <v>15</v>
      </c>
      <c r="X21">
        <v>20</v>
      </c>
      <c r="Y21">
        <f t="shared" si="11"/>
        <v>4</v>
      </c>
    </row>
    <row r="22" spans="1:25" x14ac:dyDescent="0.2">
      <c r="A22" s="6">
        <f t="shared" si="3"/>
        <v>1.5000000000000002</v>
      </c>
      <c r="B22" s="6"/>
      <c r="C22">
        <v>10</v>
      </c>
      <c r="D22">
        <v>10</v>
      </c>
      <c r="E22">
        <v>0</v>
      </c>
      <c r="F22">
        <v>0</v>
      </c>
      <c r="G22">
        <v>0</v>
      </c>
      <c r="H22">
        <v>15</v>
      </c>
      <c r="I22">
        <f t="shared" si="0"/>
        <v>4</v>
      </c>
      <c r="J22" s="20" t="s">
        <v>376</v>
      </c>
      <c r="K22">
        <f t="shared" si="4"/>
        <v>1</v>
      </c>
      <c r="L22">
        <f t="shared" si="12"/>
        <v>0</v>
      </c>
      <c r="M22">
        <f t="shared" si="2"/>
        <v>0</v>
      </c>
      <c r="O22">
        <f t="shared" si="5"/>
        <v>1</v>
      </c>
      <c r="P22">
        <f t="shared" si="6"/>
        <v>0</v>
      </c>
      <c r="Q22">
        <f t="shared" si="7"/>
        <v>0</v>
      </c>
      <c r="R22">
        <f t="shared" si="8"/>
        <v>0</v>
      </c>
      <c r="S22">
        <f t="shared" si="9"/>
        <v>0</v>
      </c>
      <c r="V22">
        <v>0</v>
      </c>
      <c r="W22">
        <f t="shared" si="10"/>
        <v>15</v>
      </c>
      <c r="X22">
        <v>10</v>
      </c>
      <c r="Y22">
        <f t="shared" si="11"/>
        <v>4</v>
      </c>
    </row>
    <row r="23" spans="1:25" x14ac:dyDescent="0.2">
      <c r="A23" s="6">
        <f t="shared" si="3"/>
        <v>1.6000000000000003</v>
      </c>
      <c r="B23" s="23" t="s">
        <v>333</v>
      </c>
      <c r="C23">
        <v>10</v>
      </c>
      <c r="D23">
        <v>10</v>
      </c>
      <c r="E23">
        <v>10</v>
      </c>
      <c r="F23">
        <v>0</v>
      </c>
      <c r="G23">
        <v>0</v>
      </c>
      <c r="H23">
        <v>20</v>
      </c>
      <c r="I23">
        <f t="shared" si="0"/>
        <v>6</v>
      </c>
      <c r="J23" s="20" t="s">
        <v>376</v>
      </c>
      <c r="K23">
        <f t="shared" si="4"/>
        <v>1</v>
      </c>
      <c r="L23">
        <f t="shared" si="12"/>
        <v>0</v>
      </c>
      <c r="M23">
        <f t="shared" si="2"/>
        <v>0</v>
      </c>
      <c r="O23">
        <f t="shared" si="5"/>
        <v>0</v>
      </c>
      <c r="P23">
        <f t="shared" si="6"/>
        <v>1</v>
      </c>
      <c r="Q23">
        <f t="shared" si="7"/>
        <v>0</v>
      </c>
      <c r="R23">
        <f t="shared" si="8"/>
        <v>0</v>
      </c>
      <c r="S23">
        <f t="shared" si="9"/>
        <v>0</v>
      </c>
      <c r="V23">
        <v>20</v>
      </c>
      <c r="W23">
        <f t="shared" si="10"/>
        <v>20</v>
      </c>
      <c r="X23">
        <v>8</v>
      </c>
      <c r="Y23">
        <f t="shared" si="11"/>
        <v>6</v>
      </c>
    </row>
    <row r="24" spans="1:25" x14ac:dyDescent="0.2">
      <c r="A24" s="6">
        <f t="shared" si="3"/>
        <v>1.7000000000000004</v>
      </c>
      <c r="C24">
        <v>10</v>
      </c>
      <c r="D24">
        <v>10</v>
      </c>
      <c r="E24">
        <v>10</v>
      </c>
      <c r="F24">
        <v>0</v>
      </c>
      <c r="G24">
        <v>0</v>
      </c>
      <c r="H24">
        <v>20</v>
      </c>
      <c r="I24">
        <f t="shared" si="0"/>
        <v>6</v>
      </c>
      <c r="J24" s="20" t="s">
        <v>376</v>
      </c>
      <c r="K24">
        <f t="shared" si="4"/>
        <v>1</v>
      </c>
      <c r="L24">
        <f t="shared" si="12"/>
        <v>0</v>
      </c>
      <c r="M24">
        <f t="shared" si="2"/>
        <v>0</v>
      </c>
      <c r="O24">
        <f t="shared" si="5"/>
        <v>0</v>
      </c>
      <c r="P24">
        <f t="shared" si="6"/>
        <v>1</v>
      </c>
      <c r="Q24">
        <f t="shared" si="7"/>
        <v>0</v>
      </c>
      <c r="R24">
        <f t="shared" si="8"/>
        <v>0</v>
      </c>
      <c r="S24">
        <f t="shared" si="9"/>
        <v>0</v>
      </c>
      <c r="V24">
        <v>20</v>
      </c>
      <c r="W24">
        <f t="shared" si="10"/>
        <v>20</v>
      </c>
      <c r="X24">
        <v>16</v>
      </c>
      <c r="Y24">
        <f t="shared" si="11"/>
        <v>6</v>
      </c>
    </row>
    <row r="25" spans="1:25" x14ac:dyDescent="0.2">
      <c r="A25" s="6">
        <f t="shared" si="3"/>
        <v>1.8000000000000005</v>
      </c>
      <c r="B25" s="23" t="s">
        <v>344</v>
      </c>
      <c r="C25">
        <v>0</v>
      </c>
      <c r="D25">
        <v>0</v>
      </c>
      <c r="E25">
        <v>0</v>
      </c>
      <c r="F25">
        <v>0</v>
      </c>
      <c r="G25">
        <v>10</v>
      </c>
      <c r="H25">
        <v>10</v>
      </c>
      <c r="I25">
        <f t="shared" si="0"/>
        <v>2</v>
      </c>
      <c r="J25" s="20" t="s">
        <v>376</v>
      </c>
      <c r="K25">
        <f t="shared" si="4"/>
        <v>1</v>
      </c>
      <c r="L25">
        <f t="shared" si="12"/>
        <v>0</v>
      </c>
      <c r="M25">
        <f t="shared" si="2"/>
        <v>0</v>
      </c>
      <c r="O25">
        <f t="shared" si="5"/>
        <v>1</v>
      </c>
      <c r="P25">
        <f t="shared" si="6"/>
        <v>0</v>
      </c>
      <c r="Q25">
        <f t="shared" si="7"/>
        <v>0</v>
      </c>
      <c r="R25">
        <f t="shared" si="8"/>
        <v>0</v>
      </c>
      <c r="S25">
        <f t="shared" si="9"/>
        <v>0</v>
      </c>
      <c r="V25">
        <v>30</v>
      </c>
      <c r="W25">
        <f t="shared" si="10"/>
        <v>10</v>
      </c>
      <c r="X25">
        <v>22</v>
      </c>
      <c r="Y25">
        <f t="shared" si="11"/>
        <v>2</v>
      </c>
    </row>
    <row r="26" spans="1:25" x14ac:dyDescent="0.2">
      <c r="A26" s="6">
        <f t="shared" si="3"/>
        <v>1.9000000000000006</v>
      </c>
      <c r="B26" s="6"/>
      <c r="C26">
        <v>30</v>
      </c>
      <c r="D26">
        <v>20</v>
      </c>
      <c r="E26">
        <v>20</v>
      </c>
      <c r="F26">
        <v>0</v>
      </c>
      <c r="G26">
        <v>10</v>
      </c>
      <c r="H26">
        <v>10</v>
      </c>
      <c r="I26">
        <f t="shared" si="0"/>
        <v>16</v>
      </c>
      <c r="K26">
        <f t="shared" si="4"/>
        <v>1</v>
      </c>
      <c r="L26">
        <f t="shared" si="12"/>
        <v>0</v>
      </c>
      <c r="M26">
        <f t="shared" si="2"/>
        <v>0</v>
      </c>
      <c r="O26">
        <f t="shared" si="5"/>
        <v>0</v>
      </c>
      <c r="P26">
        <f t="shared" si="6"/>
        <v>0</v>
      </c>
      <c r="Q26">
        <f t="shared" si="7"/>
        <v>1</v>
      </c>
      <c r="R26">
        <f t="shared" si="8"/>
        <v>0</v>
      </c>
      <c r="S26">
        <f t="shared" si="9"/>
        <v>0</v>
      </c>
      <c r="V26">
        <v>30</v>
      </c>
      <c r="W26">
        <f t="shared" si="10"/>
        <v>10</v>
      </c>
      <c r="X26">
        <v>14</v>
      </c>
      <c r="Y26">
        <f t="shared" si="11"/>
        <v>16</v>
      </c>
    </row>
    <row r="27" spans="1:25" x14ac:dyDescent="0.2">
      <c r="A27" s="6">
        <f t="shared" si="3"/>
        <v>2.0000000000000004</v>
      </c>
      <c r="B27" s="6"/>
      <c r="C27">
        <v>40</v>
      </c>
      <c r="D27">
        <v>25</v>
      </c>
      <c r="E27">
        <v>25</v>
      </c>
      <c r="F27">
        <v>20</v>
      </c>
      <c r="G27">
        <v>10</v>
      </c>
      <c r="H27">
        <v>20</v>
      </c>
      <c r="I27">
        <f t="shared" si="0"/>
        <v>24</v>
      </c>
      <c r="K27">
        <f t="shared" si="4"/>
        <v>1</v>
      </c>
      <c r="L27">
        <f t="shared" si="12"/>
        <v>0</v>
      </c>
      <c r="M27">
        <f t="shared" si="2"/>
        <v>0</v>
      </c>
      <c r="O27">
        <f t="shared" si="5"/>
        <v>0</v>
      </c>
      <c r="P27">
        <f t="shared" si="6"/>
        <v>0</v>
      </c>
      <c r="Q27">
        <f t="shared" si="7"/>
        <v>0</v>
      </c>
      <c r="R27">
        <f t="shared" si="8"/>
        <v>1</v>
      </c>
      <c r="S27">
        <f t="shared" si="9"/>
        <v>0</v>
      </c>
      <c r="V27">
        <v>20</v>
      </c>
      <c r="W27">
        <f t="shared" si="10"/>
        <v>20</v>
      </c>
      <c r="X27">
        <v>16</v>
      </c>
      <c r="Y27">
        <f t="shared" si="11"/>
        <v>24</v>
      </c>
    </row>
    <row r="28" spans="1:25" x14ac:dyDescent="0.2">
      <c r="A28" s="13" t="s">
        <v>100</v>
      </c>
      <c r="B28" s="13"/>
      <c r="D28" t="s">
        <v>442</v>
      </c>
      <c r="K28">
        <f t="shared" si="4"/>
        <v>1</v>
      </c>
      <c r="L28">
        <f t="shared" si="12"/>
        <v>0</v>
      </c>
      <c r="M28">
        <f t="shared" si="2"/>
        <v>0</v>
      </c>
      <c r="O28">
        <f t="shared" si="5"/>
        <v>1</v>
      </c>
      <c r="P28">
        <f t="shared" si="6"/>
        <v>0</v>
      </c>
      <c r="Q28">
        <f t="shared" si="7"/>
        <v>0</v>
      </c>
      <c r="R28">
        <f t="shared" si="8"/>
        <v>0</v>
      </c>
      <c r="S28">
        <f t="shared" si="9"/>
        <v>0</v>
      </c>
    </row>
    <row r="29" spans="1:25" x14ac:dyDescent="0.2">
      <c r="A29" s="6">
        <v>0</v>
      </c>
      <c r="B29" s="6"/>
      <c r="C29">
        <v>15</v>
      </c>
      <c r="D29">
        <v>15</v>
      </c>
      <c r="E29">
        <v>0</v>
      </c>
      <c r="F29">
        <v>0</v>
      </c>
      <c r="G29">
        <v>10</v>
      </c>
      <c r="H29">
        <v>50</v>
      </c>
      <c r="I29">
        <f t="shared" si="0"/>
        <v>8</v>
      </c>
      <c r="J29" s="20" t="s">
        <v>514</v>
      </c>
      <c r="K29">
        <f t="shared" si="4"/>
        <v>0</v>
      </c>
      <c r="L29">
        <f t="shared" si="12"/>
        <v>0</v>
      </c>
      <c r="M29">
        <f t="shared" si="2"/>
        <v>1</v>
      </c>
      <c r="O29">
        <f t="shared" si="5"/>
        <v>0</v>
      </c>
      <c r="P29">
        <f t="shared" si="6"/>
        <v>1</v>
      </c>
      <c r="Q29">
        <f t="shared" si="7"/>
        <v>0</v>
      </c>
      <c r="R29">
        <f t="shared" si="8"/>
        <v>0</v>
      </c>
      <c r="S29">
        <f t="shared" si="9"/>
        <v>0</v>
      </c>
      <c r="V29">
        <v>0</v>
      </c>
      <c r="W29">
        <f t="shared" si="10"/>
        <v>50</v>
      </c>
      <c r="X29">
        <v>0</v>
      </c>
      <c r="Y29">
        <f t="shared" si="11"/>
        <v>8</v>
      </c>
    </row>
    <row r="30" spans="1:25" x14ac:dyDescent="0.2">
      <c r="A30" s="6">
        <f t="shared" si="3"/>
        <v>0.1</v>
      </c>
      <c r="B30" s="6"/>
      <c r="C30">
        <v>5</v>
      </c>
      <c r="D30">
        <v>10</v>
      </c>
      <c r="E30">
        <v>15</v>
      </c>
      <c r="F30">
        <v>0</v>
      </c>
      <c r="G30">
        <v>0</v>
      </c>
      <c r="H30">
        <v>50</v>
      </c>
      <c r="I30">
        <f t="shared" si="0"/>
        <v>6</v>
      </c>
      <c r="J30" s="20" t="s">
        <v>514</v>
      </c>
      <c r="K30">
        <f t="shared" si="4"/>
        <v>0</v>
      </c>
      <c r="L30">
        <f t="shared" si="12"/>
        <v>0</v>
      </c>
      <c r="M30">
        <f t="shared" si="2"/>
        <v>1</v>
      </c>
      <c r="O30">
        <f t="shared" si="5"/>
        <v>0</v>
      </c>
      <c r="P30">
        <f t="shared" si="6"/>
        <v>1</v>
      </c>
      <c r="Q30">
        <f t="shared" si="7"/>
        <v>0</v>
      </c>
      <c r="R30">
        <f t="shared" si="8"/>
        <v>0</v>
      </c>
      <c r="S30">
        <f t="shared" si="9"/>
        <v>0</v>
      </c>
      <c r="V30">
        <v>10</v>
      </c>
      <c r="W30">
        <f t="shared" si="10"/>
        <v>50</v>
      </c>
      <c r="X30">
        <v>16</v>
      </c>
      <c r="Y30">
        <f t="shared" si="11"/>
        <v>6</v>
      </c>
    </row>
    <row r="31" spans="1:25" x14ac:dyDescent="0.2">
      <c r="A31" s="6">
        <f t="shared" si="3"/>
        <v>0.2</v>
      </c>
      <c r="B31" s="6"/>
      <c r="C31">
        <v>10</v>
      </c>
      <c r="D31">
        <v>15</v>
      </c>
      <c r="E31">
        <v>15</v>
      </c>
      <c r="F31">
        <v>20</v>
      </c>
      <c r="G31">
        <v>0</v>
      </c>
      <c r="H31">
        <v>50</v>
      </c>
      <c r="I31">
        <f t="shared" si="0"/>
        <v>12</v>
      </c>
      <c r="J31" s="20" t="s">
        <v>514</v>
      </c>
      <c r="K31">
        <f t="shared" si="4"/>
        <v>0</v>
      </c>
      <c r="L31">
        <f t="shared" si="12"/>
        <v>0</v>
      </c>
      <c r="M31">
        <f t="shared" si="2"/>
        <v>1</v>
      </c>
      <c r="O31">
        <f t="shared" si="5"/>
        <v>0</v>
      </c>
      <c r="P31">
        <f t="shared" si="6"/>
        <v>0</v>
      </c>
      <c r="Q31">
        <f t="shared" si="7"/>
        <v>1</v>
      </c>
      <c r="R31">
        <f t="shared" si="8"/>
        <v>0</v>
      </c>
      <c r="S31">
        <f t="shared" si="9"/>
        <v>0</v>
      </c>
      <c r="V31">
        <v>20</v>
      </c>
      <c r="W31">
        <f t="shared" si="10"/>
        <v>50</v>
      </c>
      <c r="X31">
        <v>10</v>
      </c>
      <c r="Y31">
        <f t="shared" si="11"/>
        <v>12</v>
      </c>
    </row>
    <row r="32" spans="1:25" x14ac:dyDescent="0.2">
      <c r="A32" s="6">
        <f t="shared" si="3"/>
        <v>0.30000000000000004</v>
      </c>
      <c r="B32" s="6"/>
      <c r="C32">
        <v>5</v>
      </c>
      <c r="D32">
        <v>5</v>
      </c>
      <c r="E32">
        <v>5</v>
      </c>
      <c r="F32">
        <v>0</v>
      </c>
      <c r="G32">
        <v>10</v>
      </c>
      <c r="H32">
        <v>50</v>
      </c>
      <c r="I32">
        <f t="shared" si="0"/>
        <v>5</v>
      </c>
      <c r="J32" s="20" t="s">
        <v>514</v>
      </c>
      <c r="K32">
        <f>IF(H32&lt;25,1,0)</f>
        <v>0</v>
      </c>
      <c r="L32">
        <f t="shared" si="12"/>
        <v>0</v>
      </c>
      <c r="M32">
        <f>1-L32-K32</f>
        <v>1</v>
      </c>
      <c r="O32">
        <f>IF(I32&lt;$O$3,1,0)</f>
        <v>1</v>
      </c>
      <c r="P32">
        <f>IF(I32&lt;P$3,1,0)-O32</f>
        <v>0</v>
      </c>
      <c r="Q32">
        <f>IF(I32&lt;Q$3,1,0)-O32-P32</f>
        <v>0</v>
      </c>
      <c r="R32">
        <f>IF(I32&lt;R$3,1,0)-O32-P32-Q32</f>
        <v>0</v>
      </c>
      <c r="S32">
        <f>1-SUM(O32:R32)</f>
        <v>0</v>
      </c>
      <c r="V32">
        <v>20</v>
      </c>
      <c r="W32">
        <f t="shared" si="10"/>
        <v>50</v>
      </c>
      <c r="X32">
        <v>16</v>
      </c>
      <c r="Y32">
        <f t="shared" si="11"/>
        <v>5</v>
      </c>
    </row>
    <row r="33" spans="1:26" x14ac:dyDescent="0.2">
      <c r="A33" s="6">
        <f t="shared" si="3"/>
        <v>0.4</v>
      </c>
      <c r="B33" t="s">
        <v>281</v>
      </c>
      <c r="C33">
        <v>0</v>
      </c>
      <c r="D33">
        <v>0</v>
      </c>
      <c r="E33">
        <v>10</v>
      </c>
      <c r="F33">
        <v>0</v>
      </c>
      <c r="G33">
        <v>10</v>
      </c>
      <c r="H33">
        <v>50</v>
      </c>
      <c r="I33">
        <f t="shared" si="0"/>
        <v>4</v>
      </c>
      <c r="J33" s="20" t="s">
        <v>514</v>
      </c>
      <c r="K33">
        <f>IF(H33&lt;25,1,0)</f>
        <v>0</v>
      </c>
      <c r="L33">
        <f t="shared" si="12"/>
        <v>0</v>
      </c>
      <c r="M33">
        <f>1-L33-K33</f>
        <v>1</v>
      </c>
      <c r="O33">
        <f>IF(I33&lt;$O$3,1,0)</f>
        <v>1</v>
      </c>
      <c r="P33">
        <f>IF(I33&lt;P$3,1,0)-O33</f>
        <v>0</v>
      </c>
      <c r="Q33">
        <f>IF(I33&lt;Q$3,1,0)-O33-P33</f>
        <v>0</v>
      </c>
      <c r="R33">
        <f>IF(I33&lt;R$3,1,0)-O33-P33-Q33</f>
        <v>0</v>
      </c>
      <c r="S33">
        <f>1-SUM(O33:R33)</f>
        <v>0</v>
      </c>
      <c r="V33">
        <v>20</v>
      </c>
      <c r="W33">
        <f t="shared" si="10"/>
        <v>50</v>
      </c>
      <c r="X33">
        <v>14</v>
      </c>
      <c r="Y33">
        <f t="shared" si="11"/>
        <v>4</v>
      </c>
    </row>
    <row r="35" spans="1:26" x14ac:dyDescent="0.2">
      <c r="H35" s="19">
        <f>AVERAGE(H7:H32)</f>
        <v>22.4</v>
      </c>
      <c r="I35" s="10">
        <f>AVERAGE(I7:I32)</f>
        <v>8.2799999999999994</v>
      </c>
      <c r="J35" t="s">
        <v>35</v>
      </c>
      <c r="K35">
        <f>SUM(K7:K34)/10</f>
        <v>2.1</v>
      </c>
      <c r="L35">
        <f>SUM(L7:L34)/10</f>
        <v>0.1</v>
      </c>
      <c r="M35">
        <f>SUM(M7:M34)/10</f>
        <v>0.5</v>
      </c>
      <c r="O35">
        <f>SUM(O7:O34)/10</f>
        <v>0.9</v>
      </c>
      <c r="P35">
        <f>SUM(P7:P34)/10</f>
        <v>1.2</v>
      </c>
      <c r="Q35">
        <f>SUM(Q7:Q34)/10</f>
        <v>0.5</v>
      </c>
      <c r="R35">
        <f>SUM(R7:R34)/10</f>
        <v>0.1</v>
      </c>
      <c r="S35">
        <f>SUM(S7:S34)/10</f>
        <v>0</v>
      </c>
      <c r="U35">
        <f>SUM(U7:U34)/10</f>
        <v>0</v>
      </c>
      <c r="V35" s="19">
        <f>AVERAGE(V7:V32)</f>
        <v>22.4</v>
      </c>
      <c r="W35" s="19">
        <f>AVERAGE(W7:W32)</f>
        <v>22.4</v>
      </c>
      <c r="X35" s="19">
        <f>AVERAGE(X7:X32)</f>
        <v>17.2</v>
      </c>
      <c r="Y35" s="19">
        <f>AVERAGE(Y7:Y32)</f>
        <v>8.2799999999999994</v>
      </c>
      <c r="Z35" s="20" t="s">
        <v>36</v>
      </c>
    </row>
    <row r="36" spans="1:26" x14ac:dyDescent="0.2">
      <c r="E36" s="20" t="s">
        <v>103</v>
      </c>
      <c r="F36" s="20"/>
      <c r="H36" s="19">
        <f>AVERAGE(H7:H27)</f>
        <v>17.142857142857142</v>
      </c>
      <c r="I36" s="10">
        <f>AVERAGE(I7:I27)</f>
        <v>8.3809523809523814</v>
      </c>
      <c r="V36" s="19">
        <f>AVERAGE(V7:V27)</f>
        <v>24.285714285714285</v>
      </c>
      <c r="W36" s="19">
        <f>AVERAGE(W7:W27)</f>
        <v>17.142857142857142</v>
      </c>
      <c r="X36" s="19">
        <f>AVERAGE(X7:X27)</f>
        <v>18.476190476190474</v>
      </c>
      <c r="Y36" s="19">
        <f>AVERAGE(Y7:Y27)</f>
        <v>8.3809523809523814</v>
      </c>
      <c r="Z36" s="20" t="s">
        <v>103</v>
      </c>
    </row>
    <row r="37" spans="1:26" x14ac:dyDescent="0.2">
      <c r="E37" s="20" t="s">
        <v>104</v>
      </c>
      <c r="H37" s="19">
        <f>AVERAGE(H29:H34)</f>
        <v>50</v>
      </c>
      <c r="I37" s="10">
        <f>AVERAGE(I29:I34)</f>
        <v>7</v>
      </c>
      <c r="V37" s="19">
        <f>AVERAGE(V29:V34)</f>
        <v>14</v>
      </c>
      <c r="W37" s="19">
        <f>AVERAGE(W29:W34)</f>
        <v>50</v>
      </c>
      <c r="X37" s="19">
        <f>AVERAGE(X29:X34)</f>
        <v>11.2</v>
      </c>
      <c r="Y37" s="19">
        <f>AVERAGE(Y29:Y34)</f>
        <v>7</v>
      </c>
      <c r="Z37" s="20" t="s">
        <v>104</v>
      </c>
    </row>
    <row r="40" spans="1:26" x14ac:dyDescent="0.2">
      <c r="A40" s="4"/>
      <c r="B40" s="4"/>
    </row>
    <row r="41" spans="1:26" x14ac:dyDescent="0.2">
      <c r="A41" s="4" t="s">
        <v>330</v>
      </c>
    </row>
    <row r="42" spans="1:26" x14ac:dyDescent="0.2">
      <c r="S42" s="8"/>
    </row>
    <row r="43" spans="1:26" x14ac:dyDescent="0.2">
      <c r="A43" s="4" t="s">
        <v>52</v>
      </c>
      <c r="B43" s="4"/>
      <c r="G43" s="21"/>
      <c r="H43" s="20" t="s">
        <v>253</v>
      </c>
    </row>
    <row r="45" spans="1:26" x14ac:dyDescent="0.2">
      <c r="O45">
        <v>5.0999999999999996</v>
      </c>
      <c r="P45">
        <v>10.1</v>
      </c>
      <c r="Q45">
        <v>20.100000000000001</v>
      </c>
      <c r="R45">
        <v>30.1</v>
      </c>
      <c r="S45" s="8" t="s">
        <v>42</v>
      </c>
    </row>
    <row r="46" spans="1:26" x14ac:dyDescent="0.2">
      <c r="H46">
        <v>2018</v>
      </c>
      <c r="I46">
        <v>2018</v>
      </c>
      <c r="L46" s="7" t="s">
        <v>7</v>
      </c>
      <c r="Q46" s="4" t="s">
        <v>37</v>
      </c>
    </row>
    <row r="47" spans="1:26" ht="38.25" x14ac:dyDescent="0.2">
      <c r="C47" s="2" t="s">
        <v>1</v>
      </c>
      <c r="D47" s="2" t="s">
        <v>2</v>
      </c>
      <c r="E47" s="2" t="s">
        <v>3</v>
      </c>
      <c r="F47" s="2" t="s">
        <v>28</v>
      </c>
      <c r="G47" s="2" t="s">
        <v>5</v>
      </c>
      <c r="H47" s="2" t="s">
        <v>7</v>
      </c>
      <c r="I47" s="2" t="s">
        <v>29</v>
      </c>
      <c r="K47" s="2" t="s">
        <v>32</v>
      </c>
      <c r="L47" s="2" t="s">
        <v>33</v>
      </c>
      <c r="M47" s="2" t="s">
        <v>34</v>
      </c>
      <c r="O47" s="2" t="s">
        <v>38</v>
      </c>
      <c r="P47" s="2" t="s">
        <v>39</v>
      </c>
      <c r="Q47" s="2" t="s">
        <v>40</v>
      </c>
      <c r="R47" s="2" t="s">
        <v>41</v>
      </c>
      <c r="S47" s="2" t="s">
        <v>43</v>
      </c>
      <c r="U47" s="2" t="s">
        <v>51</v>
      </c>
    </row>
    <row r="48" spans="1:26" ht="25.5" x14ac:dyDescent="0.2">
      <c r="A48" s="4" t="s">
        <v>53</v>
      </c>
      <c r="B48" s="4"/>
      <c r="V48" s="3" t="s">
        <v>164</v>
      </c>
      <c r="W48" s="3" t="s">
        <v>130</v>
      </c>
      <c r="X48" s="3" t="s">
        <v>166</v>
      </c>
      <c r="Y48" s="3" t="s">
        <v>167</v>
      </c>
    </row>
    <row r="49" spans="1:25" x14ac:dyDescent="0.2">
      <c r="A49" s="6">
        <v>0</v>
      </c>
      <c r="B49" s="6" t="s">
        <v>275</v>
      </c>
      <c r="C49">
        <v>10</v>
      </c>
      <c r="D49">
        <v>5</v>
      </c>
      <c r="E49">
        <v>15</v>
      </c>
      <c r="F49">
        <v>0</v>
      </c>
      <c r="G49">
        <v>10</v>
      </c>
      <c r="H49">
        <v>20</v>
      </c>
      <c r="I49">
        <f t="shared" ref="I49:I69" si="13">SUM(C49:G49)/5</f>
        <v>8</v>
      </c>
      <c r="K49">
        <f>IF(H49&lt;25,1,0)</f>
        <v>1</v>
      </c>
      <c r="L49">
        <f t="shared" ref="L49:L56" si="14">IF(H49=30,1,0)+IF(H49=40,1,0)+IF(H49=25,1,0)+IF(H49=35,1,0)</f>
        <v>0</v>
      </c>
      <c r="M49">
        <f t="shared" ref="M49:M73" si="15">1-L49-K49</f>
        <v>0</v>
      </c>
      <c r="O49">
        <f>IF(I49&lt;$O$3,1,0)</f>
        <v>0</v>
      </c>
      <c r="P49">
        <f>IF(I49&lt;P$3,1,0)-O49</f>
        <v>1</v>
      </c>
      <c r="Q49">
        <f>IF(I49&lt;Q$3,1,0)-O49-P49</f>
        <v>0</v>
      </c>
      <c r="R49">
        <f>IF(I49&lt;R$3,1,0)-O49-P49-Q49</f>
        <v>0</v>
      </c>
      <c r="S49">
        <f>1-SUM(O49:R49)</f>
        <v>0</v>
      </c>
      <c r="V49">
        <v>0</v>
      </c>
      <c r="W49">
        <f>H49</f>
        <v>20</v>
      </c>
      <c r="X49">
        <v>6</v>
      </c>
      <c r="Y49">
        <f>I49</f>
        <v>8</v>
      </c>
    </row>
    <row r="50" spans="1:25" x14ac:dyDescent="0.2">
      <c r="A50" s="6">
        <f t="shared" ref="A50:A75" si="16">0.1+A49</f>
        <v>0.1</v>
      </c>
      <c r="B50" s="6"/>
      <c r="C50">
        <v>0</v>
      </c>
      <c r="D50">
        <v>0</v>
      </c>
      <c r="E50">
        <v>0</v>
      </c>
      <c r="F50">
        <v>0</v>
      </c>
      <c r="G50">
        <v>0</v>
      </c>
      <c r="H50">
        <v>30</v>
      </c>
      <c r="I50">
        <f t="shared" si="13"/>
        <v>0</v>
      </c>
      <c r="K50">
        <f t="shared" ref="K50:K73" si="17">IF(H50&lt;25,1,0)</f>
        <v>0</v>
      </c>
      <c r="L50">
        <f t="shared" si="14"/>
        <v>1</v>
      </c>
      <c r="M50">
        <f t="shared" si="15"/>
        <v>0</v>
      </c>
      <c r="O50">
        <f t="shared" ref="O50:O73" si="18">IF(I50&lt;$O$3,1,0)</f>
        <v>1</v>
      </c>
      <c r="P50">
        <f t="shared" ref="P50:P73" si="19">IF(I50&lt;P$3,1,0)-O50</f>
        <v>0</v>
      </c>
      <c r="Q50">
        <f t="shared" ref="Q50:Q73" si="20">IF(I50&lt;Q$3,1,0)-O50-P50</f>
        <v>0</v>
      </c>
      <c r="R50">
        <f t="shared" ref="R50:R73" si="21">IF(I50&lt;R$3,1,0)-O50-P50-Q50</f>
        <v>0</v>
      </c>
      <c r="S50">
        <f t="shared" ref="S50:S73" si="22">1-SUM(O50:R50)</f>
        <v>0</v>
      </c>
      <c r="V50">
        <v>30</v>
      </c>
      <c r="W50">
        <f t="shared" ref="W50:W69" si="23">H50</f>
        <v>30</v>
      </c>
      <c r="X50">
        <v>22</v>
      </c>
      <c r="Y50">
        <f t="shared" ref="Y50:Y69" si="24">I50</f>
        <v>0</v>
      </c>
    </row>
    <row r="51" spans="1:25" x14ac:dyDescent="0.2">
      <c r="A51" s="6">
        <f t="shared" si="16"/>
        <v>0.2</v>
      </c>
      <c r="B51" s="6"/>
      <c r="C51">
        <v>0</v>
      </c>
      <c r="D51">
        <v>10</v>
      </c>
      <c r="E51">
        <v>20</v>
      </c>
      <c r="G51">
        <v>0</v>
      </c>
      <c r="H51">
        <v>30</v>
      </c>
      <c r="I51">
        <f t="shared" si="13"/>
        <v>6</v>
      </c>
      <c r="K51">
        <f t="shared" si="17"/>
        <v>0</v>
      </c>
      <c r="L51">
        <f t="shared" si="14"/>
        <v>1</v>
      </c>
      <c r="M51">
        <f t="shared" si="15"/>
        <v>0</v>
      </c>
      <c r="O51">
        <f t="shared" si="18"/>
        <v>0</v>
      </c>
      <c r="P51">
        <f t="shared" si="19"/>
        <v>1</v>
      </c>
      <c r="Q51">
        <f t="shared" si="20"/>
        <v>0</v>
      </c>
      <c r="R51">
        <f t="shared" si="21"/>
        <v>0</v>
      </c>
      <c r="S51">
        <f t="shared" si="22"/>
        <v>0</v>
      </c>
      <c r="V51">
        <v>20</v>
      </c>
      <c r="W51">
        <f t="shared" si="23"/>
        <v>30</v>
      </c>
      <c r="X51">
        <v>10</v>
      </c>
      <c r="Y51">
        <f t="shared" si="24"/>
        <v>6</v>
      </c>
    </row>
    <row r="52" spans="1:25" x14ac:dyDescent="0.2">
      <c r="A52" s="6">
        <f t="shared" si="16"/>
        <v>0.30000000000000004</v>
      </c>
      <c r="B52" s="6"/>
      <c r="C52">
        <v>40</v>
      </c>
      <c r="D52">
        <v>10</v>
      </c>
      <c r="E52">
        <v>20</v>
      </c>
      <c r="F52">
        <v>0</v>
      </c>
      <c r="G52">
        <v>0</v>
      </c>
      <c r="H52">
        <v>30</v>
      </c>
      <c r="I52">
        <f t="shared" si="13"/>
        <v>14</v>
      </c>
      <c r="K52">
        <f t="shared" si="17"/>
        <v>0</v>
      </c>
      <c r="L52">
        <f t="shared" si="14"/>
        <v>1</v>
      </c>
      <c r="M52">
        <f t="shared" si="15"/>
        <v>0</v>
      </c>
      <c r="O52">
        <f t="shared" si="18"/>
        <v>0</v>
      </c>
      <c r="P52">
        <f t="shared" si="19"/>
        <v>0</v>
      </c>
      <c r="Q52">
        <f t="shared" si="20"/>
        <v>1</v>
      </c>
      <c r="R52">
        <f t="shared" si="21"/>
        <v>0</v>
      </c>
      <c r="S52">
        <f t="shared" si="22"/>
        <v>0</v>
      </c>
      <c r="V52">
        <v>30</v>
      </c>
      <c r="W52">
        <f t="shared" si="23"/>
        <v>30</v>
      </c>
      <c r="X52">
        <v>24</v>
      </c>
      <c r="Y52">
        <f t="shared" si="24"/>
        <v>14</v>
      </c>
    </row>
    <row r="53" spans="1:25" x14ac:dyDescent="0.2">
      <c r="A53" s="6">
        <f t="shared" si="16"/>
        <v>0.4</v>
      </c>
      <c r="B53" s="6"/>
      <c r="C53">
        <v>0</v>
      </c>
      <c r="D53">
        <v>10</v>
      </c>
      <c r="E53">
        <v>20</v>
      </c>
      <c r="F53">
        <v>0</v>
      </c>
      <c r="G53">
        <v>0</v>
      </c>
      <c r="H53">
        <v>30</v>
      </c>
      <c r="I53">
        <f t="shared" si="13"/>
        <v>6</v>
      </c>
      <c r="K53">
        <f t="shared" si="17"/>
        <v>0</v>
      </c>
      <c r="L53">
        <f t="shared" si="14"/>
        <v>1</v>
      </c>
      <c r="M53">
        <f t="shared" si="15"/>
        <v>0</v>
      </c>
      <c r="O53">
        <f t="shared" si="18"/>
        <v>0</v>
      </c>
      <c r="P53">
        <f t="shared" si="19"/>
        <v>1</v>
      </c>
      <c r="Q53">
        <f t="shared" si="20"/>
        <v>0</v>
      </c>
      <c r="R53">
        <f t="shared" si="21"/>
        <v>0</v>
      </c>
      <c r="S53">
        <f t="shared" si="22"/>
        <v>0</v>
      </c>
      <c r="V53">
        <v>20</v>
      </c>
      <c r="W53">
        <f t="shared" si="23"/>
        <v>30</v>
      </c>
      <c r="X53">
        <v>10</v>
      </c>
      <c r="Y53">
        <f t="shared" si="24"/>
        <v>6</v>
      </c>
    </row>
    <row r="54" spans="1:25" x14ac:dyDescent="0.2">
      <c r="A54" s="6">
        <f t="shared" si="16"/>
        <v>0.5</v>
      </c>
      <c r="B54" s="6"/>
      <c r="C54">
        <v>5</v>
      </c>
      <c r="D54">
        <v>0</v>
      </c>
      <c r="E54">
        <v>10</v>
      </c>
      <c r="F54">
        <v>0</v>
      </c>
      <c r="G54">
        <v>0</v>
      </c>
      <c r="H54">
        <v>30</v>
      </c>
      <c r="I54">
        <f t="shared" si="13"/>
        <v>3</v>
      </c>
      <c r="K54">
        <f t="shared" si="17"/>
        <v>0</v>
      </c>
      <c r="L54">
        <f t="shared" si="14"/>
        <v>1</v>
      </c>
      <c r="M54">
        <f t="shared" si="15"/>
        <v>0</v>
      </c>
      <c r="O54">
        <f t="shared" si="18"/>
        <v>1</v>
      </c>
      <c r="P54">
        <f t="shared" si="19"/>
        <v>0</v>
      </c>
      <c r="Q54">
        <f t="shared" si="20"/>
        <v>0</v>
      </c>
      <c r="R54">
        <f t="shared" si="21"/>
        <v>0</v>
      </c>
      <c r="S54">
        <f t="shared" si="22"/>
        <v>0</v>
      </c>
      <c r="V54">
        <v>30</v>
      </c>
      <c r="W54">
        <f t="shared" si="23"/>
        <v>30</v>
      </c>
      <c r="X54">
        <v>32</v>
      </c>
      <c r="Y54">
        <f t="shared" si="24"/>
        <v>3</v>
      </c>
    </row>
    <row r="55" spans="1:25" x14ac:dyDescent="0.2">
      <c r="A55" s="6">
        <f t="shared" si="16"/>
        <v>0.6</v>
      </c>
      <c r="C55">
        <v>20</v>
      </c>
      <c r="D55">
        <v>30</v>
      </c>
      <c r="E55">
        <v>20</v>
      </c>
      <c r="F55">
        <v>10</v>
      </c>
      <c r="G55">
        <v>10</v>
      </c>
      <c r="H55">
        <v>40</v>
      </c>
      <c r="I55">
        <f t="shared" si="13"/>
        <v>18</v>
      </c>
      <c r="K55">
        <f t="shared" si="17"/>
        <v>0</v>
      </c>
      <c r="L55">
        <f t="shared" si="14"/>
        <v>1</v>
      </c>
      <c r="M55">
        <f t="shared" si="15"/>
        <v>0</v>
      </c>
      <c r="O55">
        <f t="shared" si="18"/>
        <v>0</v>
      </c>
      <c r="P55">
        <f t="shared" si="19"/>
        <v>0</v>
      </c>
      <c r="Q55">
        <f t="shared" si="20"/>
        <v>1</v>
      </c>
      <c r="R55">
        <f t="shared" si="21"/>
        <v>0</v>
      </c>
      <c r="S55">
        <f t="shared" si="22"/>
        <v>0</v>
      </c>
      <c r="V55">
        <v>30</v>
      </c>
      <c r="W55">
        <f t="shared" si="23"/>
        <v>40</v>
      </c>
      <c r="X55">
        <v>22</v>
      </c>
      <c r="Y55">
        <f t="shared" si="24"/>
        <v>18</v>
      </c>
    </row>
    <row r="56" spans="1:25" x14ac:dyDescent="0.2">
      <c r="A56" s="6">
        <f t="shared" si="16"/>
        <v>0.7</v>
      </c>
      <c r="B56" s="6" t="s">
        <v>276</v>
      </c>
      <c r="C56">
        <v>10</v>
      </c>
      <c r="D56">
        <v>0</v>
      </c>
      <c r="E56">
        <v>20</v>
      </c>
      <c r="F56">
        <v>0</v>
      </c>
      <c r="G56">
        <v>0</v>
      </c>
      <c r="H56">
        <v>20</v>
      </c>
      <c r="I56">
        <f t="shared" si="13"/>
        <v>6</v>
      </c>
      <c r="K56">
        <f t="shared" si="17"/>
        <v>1</v>
      </c>
      <c r="L56">
        <f t="shared" si="14"/>
        <v>0</v>
      </c>
      <c r="M56">
        <f t="shared" si="15"/>
        <v>0</v>
      </c>
      <c r="O56">
        <f t="shared" si="18"/>
        <v>0</v>
      </c>
      <c r="P56">
        <f t="shared" si="19"/>
        <v>1</v>
      </c>
      <c r="Q56">
        <f t="shared" si="20"/>
        <v>0</v>
      </c>
      <c r="R56">
        <f t="shared" si="21"/>
        <v>0</v>
      </c>
      <c r="S56">
        <f t="shared" si="22"/>
        <v>0</v>
      </c>
      <c r="V56">
        <v>20</v>
      </c>
      <c r="W56">
        <f t="shared" si="23"/>
        <v>20</v>
      </c>
      <c r="X56">
        <v>8</v>
      </c>
      <c r="Y56">
        <f t="shared" si="24"/>
        <v>6</v>
      </c>
    </row>
    <row r="57" spans="1:25" x14ac:dyDescent="0.2">
      <c r="A57" s="6">
        <f t="shared" si="16"/>
        <v>0.79999999999999993</v>
      </c>
      <c r="B57" s="20" t="s">
        <v>326</v>
      </c>
      <c r="C57">
        <v>20</v>
      </c>
      <c r="D57">
        <v>20</v>
      </c>
      <c r="E57">
        <v>20</v>
      </c>
      <c r="F57">
        <v>0</v>
      </c>
      <c r="G57">
        <v>10</v>
      </c>
      <c r="H57">
        <v>35</v>
      </c>
      <c r="I57">
        <f t="shared" si="13"/>
        <v>14</v>
      </c>
      <c r="K57">
        <f t="shared" si="17"/>
        <v>0</v>
      </c>
      <c r="L57">
        <f>IF(H57=30,1,0)+IF(H57=40,1,0)+IF(H57=25,1,0)+IF(H57=35,1,0)</f>
        <v>1</v>
      </c>
      <c r="M57">
        <f t="shared" si="15"/>
        <v>0</v>
      </c>
      <c r="O57">
        <f t="shared" si="18"/>
        <v>0</v>
      </c>
      <c r="P57">
        <f t="shared" si="19"/>
        <v>0</v>
      </c>
      <c r="Q57">
        <f t="shared" si="20"/>
        <v>1</v>
      </c>
      <c r="R57">
        <f t="shared" si="21"/>
        <v>0</v>
      </c>
      <c r="S57">
        <f t="shared" si="22"/>
        <v>0</v>
      </c>
      <c r="V57">
        <v>40</v>
      </c>
      <c r="W57">
        <f t="shared" si="23"/>
        <v>35</v>
      </c>
      <c r="X57">
        <v>32</v>
      </c>
      <c r="Y57">
        <f t="shared" si="24"/>
        <v>14</v>
      </c>
    </row>
    <row r="58" spans="1:25" x14ac:dyDescent="0.2">
      <c r="A58" s="6">
        <f t="shared" si="16"/>
        <v>0.89999999999999991</v>
      </c>
      <c r="B58" s="6"/>
      <c r="C58">
        <v>30</v>
      </c>
      <c r="D58">
        <v>20</v>
      </c>
      <c r="E58">
        <v>20</v>
      </c>
      <c r="F58">
        <v>0</v>
      </c>
      <c r="G58">
        <v>0</v>
      </c>
      <c r="H58">
        <v>40</v>
      </c>
      <c r="I58">
        <f t="shared" si="13"/>
        <v>14</v>
      </c>
      <c r="K58">
        <f t="shared" si="17"/>
        <v>0</v>
      </c>
      <c r="L58">
        <f t="shared" ref="L58:L75" si="25">IF(H58=30,1,0)+IF(H58=40,1,0)+IF(H58=25,1,0)+IF(H58=35,1,0)</f>
        <v>1</v>
      </c>
      <c r="M58">
        <f t="shared" si="15"/>
        <v>0</v>
      </c>
      <c r="O58">
        <f t="shared" si="18"/>
        <v>0</v>
      </c>
      <c r="P58">
        <f t="shared" si="19"/>
        <v>0</v>
      </c>
      <c r="Q58">
        <f t="shared" si="20"/>
        <v>1</v>
      </c>
      <c r="R58">
        <f t="shared" si="21"/>
        <v>0</v>
      </c>
      <c r="S58">
        <f t="shared" si="22"/>
        <v>0</v>
      </c>
      <c r="V58">
        <v>20</v>
      </c>
      <c r="W58">
        <f t="shared" si="23"/>
        <v>40</v>
      </c>
      <c r="X58">
        <v>10</v>
      </c>
      <c r="Y58">
        <f t="shared" si="24"/>
        <v>14</v>
      </c>
    </row>
    <row r="59" spans="1:25" x14ac:dyDescent="0.2">
      <c r="A59" s="6">
        <f t="shared" si="16"/>
        <v>0.99999999999999989</v>
      </c>
      <c r="B59" s="6"/>
      <c r="C59">
        <v>40</v>
      </c>
      <c r="D59">
        <v>20</v>
      </c>
      <c r="E59">
        <v>20</v>
      </c>
      <c r="F59">
        <v>0</v>
      </c>
      <c r="G59">
        <v>10</v>
      </c>
      <c r="H59">
        <v>40</v>
      </c>
      <c r="I59">
        <f t="shared" si="13"/>
        <v>18</v>
      </c>
      <c r="K59">
        <f t="shared" si="17"/>
        <v>0</v>
      </c>
      <c r="L59">
        <f t="shared" si="25"/>
        <v>1</v>
      </c>
      <c r="M59">
        <f t="shared" si="15"/>
        <v>0</v>
      </c>
      <c r="O59">
        <f t="shared" si="18"/>
        <v>0</v>
      </c>
      <c r="P59">
        <f t="shared" si="19"/>
        <v>0</v>
      </c>
      <c r="Q59">
        <f t="shared" si="20"/>
        <v>1</v>
      </c>
      <c r="R59">
        <f t="shared" si="21"/>
        <v>0</v>
      </c>
      <c r="S59">
        <f t="shared" si="22"/>
        <v>0</v>
      </c>
      <c r="V59">
        <v>30</v>
      </c>
      <c r="W59">
        <f t="shared" si="23"/>
        <v>40</v>
      </c>
      <c r="X59">
        <v>12</v>
      </c>
      <c r="Y59">
        <f t="shared" si="24"/>
        <v>18</v>
      </c>
    </row>
    <row r="60" spans="1:25" x14ac:dyDescent="0.2">
      <c r="A60" s="6">
        <f t="shared" si="16"/>
        <v>1.0999999999999999</v>
      </c>
      <c r="B60" s="6"/>
      <c r="C60">
        <v>20</v>
      </c>
      <c r="D60">
        <v>20</v>
      </c>
      <c r="E60">
        <v>40</v>
      </c>
      <c r="F60">
        <v>0</v>
      </c>
      <c r="G60">
        <v>10</v>
      </c>
      <c r="H60">
        <v>30</v>
      </c>
      <c r="I60">
        <f t="shared" si="13"/>
        <v>18</v>
      </c>
      <c r="K60">
        <f t="shared" si="17"/>
        <v>0</v>
      </c>
      <c r="L60">
        <f t="shared" si="25"/>
        <v>1</v>
      </c>
      <c r="M60">
        <f t="shared" si="15"/>
        <v>0</v>
      </c>
      <c r="O60">
        <f t="shared" si="18"/>
        <v>0</v>
      </c>
      <c r="P60">
        <f t="shared" si="19"/>
        <v>0</v>
      </c>
      <c r="Q60">
        <f t="shared" si="20"/>
        <v>1</v>
      </c>
      <c r="R60">
        <f t="shared" si="21"/>
        <v>0</v>
      </c>
      <c r="S60">
        <f t="shared" si="22"/>
        <v>0</v>
      </c>
      <c r="V60">
        <v>20</v>
      </c>
      <c r="W60">
        <f t="shared" si="23"/>
        <v>30</v>
      </c>
      <c r="X60">
        <v>16</v>
      </c>
      <c r="Y60">
        <f t="shared" si="24"/>
        <v>18</v>
      </c>
    </row>
    <row r="61" spans="1:25" x14ac:dyDescent="0.2">
      <c r="A61" s="6">
        <f t="shared" si="16"/>
        <v>1.2</v>
      </c>
      <c r="B61" s="6" t="s">
        <v>277</v>
      </c>
      <c r="C61">
        <v>10</v>
      </c>
      <c r="D61">
        <v>0</v>
      </c>
      <c r="E61">
        <v>0</v>
      </c>
      <c r="F61">
        <v>0</v>
      </c>
      <c r="G61">
        <v>40</v>
      </c>
      <c r="H61">
        <v>20</v>
      </c>
      <c r="I61">
        <f t="shared" si="13"/>
        <v>10</v>
      </c>
      <c r="K61">
        <f t="shared" si="17"/>
        <v>1</v>
      </c>
      <c r="L61">
        <f t="shared" si="25"/>
        <v>0</v>
      </c>
      <c r="M61">
        <f t="shared" si="15"/>
        <v>0</v>
      </c>
      <c r="O61">
        <f t="shared" si="18"/>
        <v>0</v>
      </c>
      <c r="P61">
        <f t="shared" si="19"/>
        <v>1</v>
      </c>
      <c r="Q61">
        <f t="shared" si="20"/>
        <v>0</v>
      </c>
      <c r="R61">
        <f t="shared" si="21"/>
        <v>0</v>
      </c>
      <c r="S61">
        <f t="shared" si="22"/>
        <v>0</v>
      </c>
      <c r="V61">
        <v>30</v>
      </c>
      <c r="W61">
        <f t="shared" si="23"/>
        <v>20</v>
      </c>
      <c r="X61">
        <v>26</v>
      </c>
      <c r="Y61">
        <f t="shared" si="24"/>
        <v>10</v>
      </c>
    </row>
    <row r="62" spans="1:25" x14ac:dyDescent="0.2">
      <c r="A62" s="6">
        <f t="shared" si="16"/>
        <v>1.3</v>
      </c>
      <c r="B62" s="6"/>
      <c r="C62">
        <v>10</v>
      </c>
      <c r="D62">
        <v>15</v>
      </c>
      <c r="E62">
        <v>10</v>
      </c>
      <c r="F62">
        <v>0</v>
      </c>
      <c r="G62">
        <v>20</v>
      </c>
      <c r="H62">
        <v>40</v>
      </c>
      <c r="I62">
        <f t="shared" si="13"/>
        <v>11</v>
      </c>
      <c r="K62">
        <f t="shared" si="17"/>
        <v>0</v>
      </c>
      <c r="L62">
        <f t="shared" si="25"/>
        <v>1</v>
      </c>
      <c r="M62">
        <f t="shared" si="15"/>
        <v>0</v>
      </c>
      <c r="O62">
        <f t="shared" si="18"/>
        <v>0</v>
      </c>
      <c r="P62">
        <f t="shared" si="19"/>
        <v>0</v>
      </c>
      <c r="Q62">
        <f t="shared" si="20"/>
        <v>1</v>
      </c>
      <c r="R62">
        <f t="shared" si="21"/>
        <v>0</v>
      </c>
      <c r="S62">
        <f t="shared" si="22"/>
        <v>0</v>
      </c>
      <c r="V62">
        <v>40</v>
      </c>
      <c r="W62">
        <f t="shared" si="23"/>
        <v>40</v>
      </c>
      <c r="X62">
        <v>52</v>
      </c>
      <c r="Y62">
        <f t="shared" si="24"/>
        <v>11</v>
      </c>
    </row>
    <row r="63" spans="1:25" x14ac:dyDescent="0.2">
      <c r="A63" s="6">
        <f t="shared" si="16"/>
        <v>1.4000000000000001</v>
      </c>
      <c r="B63" s="6" t="s">
        <v>278</v>
      </c>
      <c r="C63">
        <v>30</v>
      </c>
      <c r="D63">
        <v>10</v>
      </c>
      <c r="E63">
        <v>10</v>
      </c>
      <c r="F63">
        <v>10</v>
      </c>
      <c r="G63">
        <v>0</v>
      </c>
      <c r="H63">
        <v>30</v>
      </c>
      <c r="I63">
        <f t="shared" si="13"/>
        <v>12</v>
      </c>
      <c r="K63">
        <f t="shared" si="17"/>
        <v>0</v>
      </c>
      <c r="L63">
        <f t="shared" si="25"/>
        <v>1</v>
      </c>
      <c r="M63">
        <f t="shared" si="15"/>
        <v>0</v>
      </c>
      <c r="O63">
        <f t="shared" si="18"/>
        <v>0</v>
      </c>
      <c r="P63">
        <f t="shared" si="19"/>
        <v>0</v>
      </c>
      <c r="Q63">
        <f t="shared" si="20"/>
        <v>1</v>
      </c>
      <c r="R63">
        <f t="shared" si="21"/>
        <v>0</v>
      </c>
      <c r="S63">
        <f t="shared" si="22"/>
        <v>0</v>
      </c>
      <c r="V63">
        <v>30</v>
      </c>
      <c r="W63">
        <f t="shared" si="23"/>
        <v>30</v>
      </c>
      <c r="X63">
        <v>20</v>
      </c>
      <c r="Y63">
        <f t="shared" si="24"/>
        <v>12</v>
      </c>
    </row>
    <row r="64" spans="1:25" x14ac:dyDescent="0.2">
      <c r="A64" s="6">
        <f t="shared" si="16"/>
        <v>1.5000000000000002</v>
      </c>
      <c r="B64" s="6" t="s">
        <v>279</v>
      </c>
      <c r="C64">
        <v>30</v>
      </c>
      <c r="D64">
        <v>20</v>
      </c>
      <c r="E64">
        <v>30</v>
      </c>
      <c r="F64">
        <v>0</v>
      </c>
      <c r="G64">
        <v>30</v>
      </c>
      <c r="H64">
        <v>30</v>
      </c>
      <c r="I64">
        <f t="shared" si="13"/>
        <v>22</v>
      </c>
      <c r="K64">
        <f t="shared" si="17"/>
        <v>0</v>
      </c>
      <c r="L64">
        <f t="shared" si="25"/>
        <v>1</v>
      </c>
      <c r="M64">
        <f t="shared" si="15"/>
        <v>0</v>
      </c>
      <c r="O64">
        <f t="shared" si="18"/>
        <v>0</v>
      </c>
      <c r="P64">
        <f t="shared" si="19"/>
        <v>0</v>
      </c>
      <c r="Q64">
        <f t="shared" si="20"/>
        <v>0</v>
      </c>
      <c r="R64">
        <f t="shared" si="21"/>
        <v>1</v>
      </c>
      <c r="S64">
        <f t="shared" si="22"/>
        <v>0</v>
      </c>
      <c r="V64">
        <v>0</v>
      </c>
      <c r="W64">
        <f t="shared" si="23"/>
        <v>30</v>
      </c>
      <c r="X64">
        <v>10</v>
      </c>
      <c r="Y64">
        <f t="shared" si="24"/>
        <v>22</v>
      </c>
    </row>
    <row r="65" spans="1:26" x14ac:dyDescent="0.2">
      <c r="A65" s="6">
        <f t="shared" si="16"/>
        <v>1.6000000000000003</v>
      </c>
      <c r="B65" s="6" t="s">
        <v>280</v>
      </c>
      <c r="C65">
        <v>20</v>
      </c>
      <c r="D65">
        <v>30</v>
      </c>
      <c r="E65">
        <v>30</v>
      </c>
      <c r="F65">
        <v>5</v>
      </c>
      <c r="G65">
        <v>15</v>
      </c>
      <c r="H65">
        <v>30</v>
      </c>
      <c r="I65">
        <f t="shared" si="13"/>
        <v>20</v>
      </c>
      <c r="K65">
        <f t="shared" si="17"/>
        <v>0</v>
      </c>
      <c r="L65">
        <f t="shared" si="25"/>
        <v>1</v>
      </c>
      <c r="M65">
        <f t="shared" si="15"/>
        <v>0</v>
      </c>
      <c r="O65">
        <f t="shared" si="18"/>
        <v>0</v>
      </c>
      <c r="P65">
        <f t="shared" si="19"/>
        <v>0</v>
      </c>
      <c r="Q65">
        <f t="shared" si="20"/>
        <v>1</v>
      </c>
      <c r="R65">
        <f t="shared" si="21"/>
        <v>0</v>
      </c>
      <c r="S65">
        <f t="shared" si="22"/>
        <v>0</v>
      </c>
      <c r="V65">
        <v>20</v>
      </c>
      <c r="W65">
        <f t="shared" si="23"/>
        <v>30</v>
      </c>
      <c r="X65">
        <v>8</v>
      </c>
      <c r="Y65">
        <f t="shared" si="24"/>
        <v>20</v>
      </c>
    </row>
    <row r="66" spans="1:26" x14ac:dyDescent="0.2">
      <c r="A66" s="6">
        <f t="shared" si="16"/>
        <v>1.7000000000000004</v>
      </c>
      <c r="B66" s="6"/>
      <c r="C66">
        <v>10</v>
      </c>
      <c r="D66">
        <v>20</v>
      </c>
      <c r="E66">
        <v>30</v>
      </c>
      <c r="F66">
        <v>10</v>
      </c>
      <c r="G66">
        <v>0</v>
      </c>
      <c r="H66">
        <v>30</v>
      </c>
      <c r="I66">
        <f t="shared" si="13"/>
        <v>14</v>
      </c>
      <c r="K66">
        <f t="shared" si="17"/>
        <v>0</v>
      </c>
      <c r="L66">
        <f t="shared" si="25"/>
        <v>1</v>
      </c>
      <c r="M66">
        <f t="shared" si="15"/>
        <v>0</v>
      </c>
      <c r="O66">
        <f t="shared" si="18"/>
        <v>0</v>
      </c>
      <c r="P66">
        <f t="shared" si="19"/>
        <v>0</v>
      </c>
      <c r="Q66">
        <f t="shared" si="20"/>
        <v>1</v>
      </c>
      <c r="R66">
        <f t="shared" si="21"/>
        <v>0</v>
      </c>
      <c r="S66">
        <f t="shared" si="22"/>
        <v>0</v>
      </c>
      <c r="V66">
        <v>20</v>
      </c>
      <c r="W66">
        <f t="shared" si="23"/>
        <v>30</v>
      </c>
      <c r="X66">
        <v>16</v>
      </c>
      <c r="Y66">
        <f t="shared" si="24"/>
        <v>14</v>
      </c>
    </row>
    <row r="67" spans="1:26" x14ac:dyDescent="0.2">
      <c r="A67" s="6">
        <f t="shared" si="16"/>
        <v>1.8000000000000005</v>
      </c>
      <c r="B67" s="6" t="s">
        <v>323</v>
      </c>
      <c r="C67">
        <v>30</v>
      </c>
      <c r="D67">
        <v>40</v>
      </c>
      <c r="E67">
        <v>25</v>
      </c>
      <c r="F67">
        <v>0</v>
      </c>
      <c r="G67">
        <v>10</v>
      </c>
      <c r="H67">
        <v>40</v>
      </c>
      <c r="I67">
        <f t="shared" si="13"/>
        <v>21</v>
      </c>
      <c r="K67">
        <f t="shared" si="17"/>
        <v>0</v>
      </c>
      <c r="L67">
        <f t="shared" si="25"/>
        <v>1</v>
      </c>
      <c r="M67">
        <f t="shared" si="15"/>
        <v>0</v>
      </c>
      <c r="O67">
        <f t="shared" si="18"/>
        <v>0</v>
      </c>
      <c r="P67">
        <f t="shared" si="19"/>
        <v>0</v>
      </c>
      <c r="Q67">
        <f t="shared" si="20"/>
        <v>0</v>
      </c>
      <c r="R67">
        <f t="shared" si="21"/>
        <v>1</v>
      </c>
      <c r="S67">
        <f t="shared" si="22"/>
        <v>0</v>
      </c>
      <c r="V67">
        <v>30</v>
      </c>
      <c r="W67">
        <f t="shared" si="23"/>
        <v>40</v>
      </c>
      <c r="X67">
        <v>22</v>
      </c>
      <c r="Y67">
        <f t="shared" si="24"/>
        <v>21</v>
      </c>
    </row>
    <row r="68" spans="1:26" x14ac:dyDescent="0.2">
      <c r="A68" s="6">
        <f t="shared" si="16"/>
        <v>1.9000000000000006</v>
      </c>
      <c r="B68" s="6"/>
      <c r="C68">
        <v>10</v>
      </c>
      <c r="D68">
        <v>0</v>
      </c>
      <c r="E68">
        <v>10</v>
      </c>
      <c r="F68">
        <v>0</v>
      </c>
      <c r="G68">
        <v>10</v>
      </c>
      <c r="H68">
        <v>5</v>
      </c>
      <c r="I68">
        <f t="shared" si="13"/>
        <v>6</v>
      </c>
      <c r="K68">
        <f t="shared" si="17"/>
        <v>1</v>
      </c>
      <c r="L68">
        <f t="shared" si="25"/>
        <v>0</v>
      </c>
      <c r="M68">
        <f t="shared" si="15"/>
        <v>0</v>
      </c>
      <c r="O68">
        <f t="shared" si="18"/>
        <v>0</v>
      </c>
      <c r="P68">
        <f t="shared" si="19"/>
        <v>1</v>
      </c>
      <c r="Q68">
        <f t="shared" si="20"/>
        <v>0</v>
      </c>
      <c r="R68">
        <f t="shared" si="21"/>
        <v>0</v>
      </c>
      <c r="S68">
        <f t="shared" si="22"/>
        <v>0</v>
      </c>
      <c r="V68">
        <v>30</v>
      </c>
      <c r="W68">
        <f t="shared" si="23"/>
        <v>5</v>
      </c>
      <c r="X68">
        <v>14</v>
      </c>
      <c r="Y68">
        <f t="shared" si="24"/>
        <v>6</v>
      </c>
    </row>
    <row r="69" spans="1:26" x14ac:dyDescent="0.2">
      <c r="A69" s="6">
        <f t="shared" si="16"/>
        <v>2.0000000000000004</v>
      </c>
      <c r="B69" s="6"/>
      <c r="C69">
        <v>10</v>
      </c>
      <c r="D69">
        <v>10</v>
      </c>
      <c r="E69">
        <v>0</v>
      </c>
      <c r="F69">
        <v>0</v>
      </c>
      <c r="G69">
        <v>10</v>
      </c>
      <c r="H69">
        <v>5</v>
      </c>
      <c r="I69">
        <f t="shared" si="13"/>
        <v>6</v>
      </c>
      <c r="K69">
        <f t="shared" si="17"/>
        <v>1</v>
      </c>
      <c r="L69">
        <f t="shared" si="25"/>
        <v>0</v>
      </c>
      <c r="M69">
        <f t="shared" si="15"/>
        <v>0</v>
      </c>
      <c r="O69">
        <f t="shared" si="18"/>
        <v>0</v>
      </c>
      <c r="P69">
        <f t="shared" si="19"/>
        <v>1</v>
      </c>
      <c r="Q69">
        <f t="shared" si="20"/>
        <v>0</v>
      </c>
      <c r="R69">
        <f t="shared" si="21"/>
        <v>0</v>
      </c>
      <c r="S69">
        <f t="shared" si="22"/>
        <v>0</v>
      </c>
      <c r="V69">
        <v>20</v>
      </c>
      <c r="W69">
        <f t="shared" si="23"/>
        <v>5</v>
      </c>
      <c r="X69">
        <v>16</v>
      </c>
      <c r="Y69">
        <f t="shared" si="24"/>
        <v>6</v>
      </c>
    </row>
    <row r="70" spans="1:26" x14ac:dyDescent="0.2">
      <c r="A70" s="13" t="s">
        <v>100</v>
      </c>
      <c r="B70" s="13"/>
      <c r="K70">
        <f t="shared" si="17"/>
        <v>1</v>
      </c>
      <c r="L70">
        <f t="shared" si="25"/>
        <v>0</v>
      </c>
      <c r="M70">
        <f t="shared" si="15"/>
        <v>0</v>
      </c>
      <c r="O70">
        <f t="shared" si="18"/>
        <v>1</v>
      </c>
      <c r="P70">
        <f t="shared" si="19"/>
        <v>0</v>
      </c>
      <c r="Q70">
        <f t="shared" si="20"/>
        <v>0</v>
      </c>
      <c r="R70">
        <f t="shared" si="21"/>
        <v>0</v>
      </c>
      <c r="S70">
        <f t="shared" si="22"/>
        <v>0</v>
      </c>
    </row>
    <row r="71" spans="1:26" x14ac:dyDescent="0.2">
      <c r="A71" s="6">
        <v>0</v>
      </c>
      <c r="B71" s="6"/>
      <c r="C71">
        <v>0</v>
      </c>
      <c r="D71">
        <v>0</v>
      </c>
      <c r="E71">
        <v>0</v>
      </c>
      <c r="F71">
        <v>0</v>
      </c>
      <c r="G71">
        <v>0</v>
      </c>
      <c r="H71">
        <v>20</v>
      </c>
      <c r="I71">
        <f t="shared" ref="I71:I75" si="26">SUM(C71:G71)/5</f>
        <v>0</v>
      </c>
      <c r="K71">
        <f t="shared" si="17"/>
        <v>1</v>
      </c>
      <c r="L71">
        <f t="shared" si="25"/>
        <v>0</v>
      </c>
      <c r="M71">
        <f t="shared" si="15"/>
        <v>0</v>
      </c>
      <c r="O71">
        <f t="shared" si="18"/>
        <v>1</v>
      </c>
      <c r="P71">
        <f t="shared" si="19"/>
        <v>0</v>
      </c>
      <c r="Q71">
        <f t="shared" si="20"/>
        <v>0</v>
      </c>
      <c r="R71">
        <f t="shared" si="21"/>
        <v>0</v>
      </c>
      <c r="S71">
        <f t="shared" si="22"/>
        <v>0</v>
      </c>
      <c r="V71">
        <v>0</v>
      </c>
      <c r="W71">
        <f t="shared" ref="W71:W75" si="27">H71</f>
        <v>20</v>
      </c>
      <c r="X71">
        <v>0</v>
      </c>
      <c r="Y71">
        <f t="shared" ref="Y71:Y75" si="28">I71</f>
        <v>0</v>
      </c>
    </row>
    <row r="72" spans="1:26" x14ac:dyDescent="0.2">
      <c r="A72" s="6">
        <f t="shared" si="16"/>
        <v>0.1</v>
      </c>
      <c r="B72" s="6"/>
      <c r="C72">
        <v>10</v>
      </c>
      <c r="D72">
        <v>10</v>
      </c>
      <c r="E72">
        <v>20</v>
      </c>
      <c r="F72">
        <v>0</v>
      </c>
      <c r="G72">
        <v>10</v>
      </c>
      <c r="H72">
        <v>20</v>
      </c>
      <c r="I72">
        <f t="shared" si="26"/>
        <v>10</v>
      </c>
      <c r="K72">
        <f t="shared" si="17"/>
        <v>1</v>
      </c>
      <c r="L72">
        <f t="shared" si="25"/>
        <v>0</v>
      </c>
      <c r="M72">
        <f t="shared" si="15"/>
        <v>0</v>
      </c>
      <c r="O72">
        <f t="shared" si="18"/>
        <v>0</v>
      </c>
      <c r="P72">
        <f t="shared" si="19"/>
        <v>1</v>
      </c>
      <c r="Q72">
        <f t="shared" si="20"/>
        <v>0</v>
      </c>
      <c r="R72">
        <f t="shared" si="21"/>
        <v>0</v>
      </c>
      <c r="S72">
        <f t="shared" si="22"/>
        <v>0</v>
      </c>
      <c r="V72">
        <v>10</v>
      </c>
      <c r="W72">
        <f t="shared" si="27"/>
        <v>20</v>
      </c>
      <c r="X72">
        <v>16</v>
      </c>
      <c r="Y72">
        <f t="shared" si="28"/>
        <v>10</v>
      </c>
    </row>
    <row r="73" spans="1:26" x14ac:dyDescent="0.2">
      <c r="A73" s="6">
        <f t="shared" si="16"/>
        <v>0.2</v>
      </c>
      <c r="B73" s="6"/>
      <c r="C73">
        <v>0</v>
      </c>
      <c r="D73">
        <v>0</v>
      </c>
      <c r="E73">
        <v>0</v>
      </c>
      <c r="F73">
        <v>0</v>
      </c>
      <c r="G73">
        <v>0</v>
      </c>
      <c r="H73">
        <v>20</v>
      </c>
      <c r="I73">
        <f t="shared" si="26"/>
        <v>0</v>
      </c>
      <c r="K73">
        <f t="shared" si="17"/>
        <v>1</v>
      </c>
      <c r="L73">
        <f t="shared" si="25"/>
        <v>0</v>
      </c>
      <c r="M73">
        <f t="shared" si="15"/>
        <v>0</v>
      </c>
      <c r="O73">
        <f t="shared" si="18"/>
        <v>1</v>
      </c>
      <c r="P73">
        <f t="shared" si="19"/>
        <v>0</v>
      </c>
      <c r="Q73">
        <f t="shared" si="20"/>
        <v>0</v>
      </c>
      <c r="R73">
        <f t="shared" si="21"/>
        <v>0</v>
      </c>
      <c r="S73">
        <f t="shared" si="22"/>
        <v>0</v>
      </c>
      <c r="V73">
        <v>20</v>
      </c>
      <c r="W73">
        <f t="shared" si="27"/>
        <v>20</v>
      </c>
      <c r="X73">
        <v>10</v>
      </c>
      <c r="Y73">
        <f t="shared" si="28"/>
        <v>0</v>
      </c>
    </row>
    <row r="74" spans="1:26" x14ac:dyDescent="0.2">
      <c r="A74" s="6">
        <f t="shared" si="16"/>
        <v>0.30000000000000004</v>
      </c>
      <c r="B74" s="6"/>
      <c r="C74">
        <v>0</v>
      </c>
      <c r="D74">
        <v>0</v>
      </c>
      <c r="E74">
        <v>0</v>
      </c>
      <c r="F74">
        <v>0</v>
      </c>
      <c r="G74">
        <v>0</v>
      </c>
      <c r="H74">
        <v>20</v>
      </c>
      <c r="I74">
        <f t="shared" si="26"/>
        <v>0</v>
      </c>
      <c r="K74">
        <f>IF(H74&lt;25,1,0)</f>
        <v>1</v>
      </c>
      <c r="L74">
        <f t="shared" si="25"/>
        <v>0</v>
      </c>
      <c r="M74">
        <f>1-L74-K74</f>
        <v>0</v>
      </c>
      <c r="O74">
        <f>IF(I74&lt;$O$3,1,0)</f>
        <v>1</v>
      </c>
      <c r="P74">
        <f>IF(I74&lt;P$3,1,0)-O74</f>
        <v>0</v>
      </c>
      <c r="Q74">
        <f>IF(I74&lt;Q$3,1,0)-O74-P74</f>
        <v>0</v>
      </c>
      <c r="R74">
        <f>IF(I74&lt;R$3,1,0)-O74-P74-Q74</f>
        <v>0</v>
      </c>
      <c r="S74">
        <f>1-SUM(O74:R74)</f>
        <v>0</v>
      </c>
      <c r="V74">
        <v>20</v>
      </c>
      <c r="W74">
        <f t="shared" si="27"/>
        <v>20</v>
      </c>
      <c r="X74">
        <v>16</v>
      </c>
      <c r="Y74">
        <f t="shared" si="28"/>
        <v>0</v>
      </c>
    </row>
    <row r="75" spans="1:26" x14ac:dyDescent="0.2">
      <c r="A75" s="6">
        <f t="shared" si="16"/>
        <v>0.4</v>
      </c>
      <c r="B75" t="s">
        <v>281</v>
      </c>
      <c r="C75">
        <v>0</v>
      </c>
      <c r="D75">
        <v>0</v>
      </c>
      <c r="E75">
        <v>0</v>
      </c>
      <c r="F75">
        <v>0</v>
      </c>
      <c r="G75">
        <v>0</v>
      </c>
      <c r="H75">
        <v>20</v>
      </c>
      <c r="I75">
        <f t="shared" si="26"/>
        <v>0</v>
      </c>
      <c r="K75">
        <f>IF(H75&lt;25,1,0)</f>
        <v>1</v>
      </c>
      <c r="L75">
        <f t="shared" si="25"/>
        <v>0</v>
      </c>
      <c r="M75">
        <f>1-L75-K75</f>
        <v>0</v>
      </c>
      <c r="O75">
        <f>IF(I75&lt;$O$3,1,0)</f>
        <v>1</v>
      </c>
      <c r="P75">
        <f>IF(I75&lt;P$3,1,0)-O75</f>
        <v>0</v>
      </c>
      <c r="Q75">
        <f>IF(I75&lt;Q$3,1,0)-O75-P75</f>
        <v>0</v>
      </c>
      <c r="R75">
        <f>IF(I75&lt;R$3,1,0)-O75-P75-Q75</f>
        <v>0</v>
      </c>
      <c r="S75">
        <f>1-SUM(O75:R75)</f>
        <v>0</v>
      </c>
      <c r="V75">
        <v>20</v>
      </c>
      <c r="W75">
        <f t="shared" si="27"/>
        <v>20</v>
      </c>
      <c r="X75">
        <v>14</v>
      </c>
      <c r="Y75">
        <f t="shared" si="28"/>
        <v>0</v>
      </c>
    </row>
    <row r="77" spans="1:26" x14ac:dyDescent="0.2">
      <c r="H77" s="19">
        <f>AVERAGE(H49:H74)</f>
        <v>27.4</v>
      </c>
      <c r="I77" s="10">
        <f>AVERAGE(I49:I74)</f>
        <v>10.28</v>
      </c>
      <c r="J77" t="s">
        <v>35</v>
      </c>
      <c r="K77">
        <f>SUM(K49:K76)/10</f>
        <v>1.1000000000000001</v>
      </c>
      <c r="L77">
        <f>SUM(L49:L76)/10</f>
        <v>1.6</v>
      </c>
      <c r="M77">
        <f>SUM(M49:M76)/10</f>
        <v>0</v>
      </c>
      <c r="O77">
        <f>SUM(O49:O76)/10</f>
        <v>0.7</v>
      </c>
      <c r="P77">
        <f>SUM(P49:P76)/10</f>
        <v>0.8</v>
      </c>
      <c r="Q77">
        <f>SUM(Q49:Q76)/10</f>
        <v>1</v>
      </c>
      <c r="R77">
        <f>SUM(R49:R76)/10</f>
        <v>0.2</v>
      </c>
      <c r="S77">
        <f>SUM(S49:S76)/10</f>
        <v>0</v>
      </c>
      <c r="U77">
        <f>SUM(U49:U76)/10</f>
        <v>0</v>
      </c>
      <c r="V77" s="19">
        <f>AVERAGE(V49:V74)</f>
        <v>22.4</v>
      </c>
      <c r="W77" s="19">
        <f>AVERAGE(W49:W74)</f>
        <v>27.4</v>
      </c>
      <c r="X77" s="19">
        <f>AVERAGE(X49:X74)</f>
        <v>17.2</v>
      </c>
      <c r="Y77" s="19">
        <f>AVERAGE(Y49:Y74)</f>
        <v>10.28</v>
      </c>
      <c r="Z77" s="20" t="s">
        <v>36</v>
      </c>
    </row>
    <row r="78" spans="1:26" x14ac:dyDescent="0.2">
      <c r="E78" s="20" t="s">
        <v>103</v>
      </c>
      <c r="F78" s="20"/>
      <c r="H78" s="19">
        <f>AVERAGE(H49:H69)</f>
        <v>28.80952380952381</v>
      </c>
      <c r="I78" s="10">
        <f>AVERAGE(I49:I69)</f>
        <v>11.761904761904763</v>
      </c>
      <c r="V78" s="19">
        <f>AVERAGE(V49:V69)</f>
        <v>24.285714285714285</v>
      </c>
      <c r="W78" s="19">
        <f>AVERAGE(W49:W69)</f>
        <v>28.80952380952381</v>
      </c>
      <c r="X78" s="19">
        <f>AVERAGE(X49:X69)</f>
        <v>18.476190476190474</v>
      </c>
      <c r="Y78" s="19">
        <f>AVERAGE(Y49:Y69)</f>
        <v>11.761904761904763</v>
      </c>
      <c r="Z78" s="20" t="s">
        <v>103</v>
      </c>
    </row>
    <row r="79" spans="1:26" x14ac:dyDescent="0.2">
      <c r="E79" s="20" t="s">
        <v>104</v>
      </c>
      <c r="H79" s="19">
        <f>AVERAGE(H71:H76)</f>
        <v>20</v>
      </c>
      <c r="I79" s="10">
        <f>AVERAGE(I71:I76)</f>
        <v>2</v>
      </c>
      <c r="V79" s="19">
        <f>AVERAGE(V71:V76)</f>
        <v>14</v>
      </c>
      <c r="W79" s="19">
        <f>AVERAGE(W71:W76)</f>
        <v>20</v>
      </c>
      <c r="X79" s="19">
        <f>AVERAGE(X71:X76)</f>
        <v>11.2</v>
      </c>
      <c r="Y79" s="19">
        <f>AVERAGE(Y71:Y76)</f>
        <v>2</v>
      </c>
      <c r="Z79" s="20" t="s">
        <v>104</v>
      </c>
    </row>
    <row r="82" spans="1:21" x14ac:dyDescent="0.2">
      <c r="A82" s="4"/>
      <c r="B82" s="4"/>
    </row>
    <row r="84" spans="1:21" x14ac:dyDescent="0.2">
      <c r="S84" s="8"/>
    </row>
    <row r="85" spans="1:21" x14ac:dyDescent="0.2">
      <c r="L85" s="7"/>
      <c r="Q85" s="4"/>
    </row>
    <row r="86" spans="1:21" x14ac:dyDescent="0.2">
      <c r="C86" s="2"/>
      <c r="D86" s="2"/>
      <c r="E86" s="2"/>
      <c r="F86" s="2"/>
      <c r="G86" s="2"/>
      <c r="H86" s="2"/>
      <c r="I86" s="2"/>
      <c r="K86" s="2"/>
      <c r="L86" s="2"/>
      <c r="M86" s="2"/>
      <c r="O86" s="2"/>
      <c r="P86" s="2"/>
      <c r="Q86" s="2"/>
      <c r="R86" s="2"/>
      <c r="S86" s="2"/>
      <c r="U86" s="2"/>
    </row>
    <row r="87" spans="1:21" x14ac:dyDescent="0.2">
      <c r="A87" s="4"/>
      <c r="B87" s="4"/>
    </row>
    <row r="88" spans="1:21" x14ac:dyDescent="0.2">
      <c r="A88" s="6"/>
      <c r="B88" s="6"/>
    </row>
    <row r="89" spans="1:21" x14ac:dyDescent="0.2">
      <c r="A89" s="6"/>
      <c r="B89" s="6"/>
    </row>
    <row r="90" spans="1:21" x14ac:dyDescent="0.2">
      <c r="A90" s="6"/>
      <c r="B90" s="6"/>
    </row>
    <row r="91" spans="1:21" x14ac:dyDescent="0.2">
      <c r="A91" s="6"/>
      <c r="B91" s="6"/>
    </row>
    <row r="92" spans="1:21" x14ac:dyDescent="0.2">
      <c r="A92" s="6"/>
      <c r="B92" s="6"/>
    </row>
    <row r="93" spans="1:21" x14ac:dyDescent="0.2">
      <c r="A93" s="6"/>
      <c r="B93" s="6"/>
    </row>
    <row r="94" spans="1:21" x14ac:dyDescent="0.2">
      <c r="A94" s="6"/>
      <c r="B94" s="6"/>
    </row>
    <row r="95" spans="1:21" x14ac:dyDescent="0.2">
      <c r="A95" s="6"/>
      <c r="B95" s="6"/>
    </row>
    <row r="96" spans="1:21" x14ac:dyDescent="0.2">
      <c r="A96" s="6"/>
      <c r="B96" s="6"/>
    </row>
    <row r="97" spans="1:2" x14ac:dyDescent="0.2">
      <c r="A97" s="6"/>
      <c r="B97" s="6"/>
    </row>
    <row r="98" spans="1:2" x14ac:dyDescent="0.2">
      <c r="A98" s="6"/>
      <c r="B98" s="6"/>
    </row>
    <row r="99" spans="1:2" x14ac:dyDescent="0.2">
      <c r="A99" s="6"/>
      <c r="B99" s="6"/>
    </row>
  </sheetData>
  <phoneticPr fontId="4" type="noConversion"/>
  <pageMargins left="0.75" right="0.75" top="1" bottom="1" header="0.5" footer="0.5"/>
  <pageSetup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90"/>
  <sheetViews>
    <sheetView workbookViewId="0">
      <pane xSplit="2" ySplit="5" topLeftCell="C6" activePane="bottomRight" state="frozen"/>
      <selection pane="topRight" activeCell="C1" sqref="C1"/>
      <selection pane="bottomLeft" activeCell="A6" sqref="A6"/>
      <selection pane="bottomRight" activeCell="J12" sqref="J12"/>
    </sheetView>
  </sheetViews>
  <sheetFormatPr defaultRowHeight="12.75" x14ac:dyDescent="0.2"/>
  <cols>
    <col min="1" max="1" width="9.28515625" customWidth="1"/>
    <col min="2" max="2" width="18.85546875" customWidth="1"/>
    <col min="3" max="3" width="9.7109375" customWidth="1"/>
    <col min="4" max="4" width="11.140625" customWidth="1"/>
    <col min="7" max="7" width="13.5703125" customWidth="1"/>
    <col min="8" max="8" width="11.42578125" customWidth="1"/>
    <col min="9" max="10" width="12.85546875" customWidth="1"/>
    <col min="11" max="11" width="12.42578125" customWidth="1"/>
    <col min="22" max="22" width="10.42578125" customWidth="1"/>
    <col min="23" max="23" width="10.28515625" customWidth="1"/>
  </cols>
  <sheetData>
    <row r="1" spans="1:25" x14ac:dyDescent="0.2">
      <c r="A1" s="4" t="s">
        <v>97</v>
      </c>
      <c r="B1" s="4"/>
      <c r="G1" s="21"/>
    </row>
    <row r="2" spans="1:25" x14ac:dyDescent="0.2">
      <c r="A2" s="21"/>
      <c r="B2" s="21"/>
      <c r="H2" s="60"/>
      <c r="M2" s="60"/>
    </row>
    <row r="3" spans="1:25" x14ac:dyDescent="0.2">
      <c r="L3">
        <v>20</v>
      </c>
      <c r="M3">
        <v>40</v>
      </c>
      <c r="N3">
        <v>50</v>
      </c>
      <c r="P3">
        <v>5.0999999999999996</v>
      </c>
      <c r="Q3">
        <v>10.1</v>
      </c>
      <c r="R3">
        <v>20.100000000000001</v>
      </c>
      <c r="S3">
        <v>30.1</v>
      </c>
      <c r="T3" s="8" t="s">
        <v>42</v>
      </c>
    </row>
    <row r="4" spans="1:25" x14ac:dyDescent="0.2">
      <c r="H4" s="60">
        <v>45236</v>
      </c>
      <c r="M4" s="7" t="s">
        <v>7</v>
      </c>
      <c r="R4" s="4" t="s">
        <v>37</v>
      </c>
    </row>
    <row r="5" spans="1:25" ht="38.25" x14ac:dyDescent="0.2">
      <c r="C5" s="2" t="s">
        <v>1</v>
      </c>
      <c r="D5" s="2" t="s">
        <v>2</v>
      </c>
      <c r="E5" s="2" t="s">
        <v>3</v>
      </c>
      <c r="F5" s="2" t="s">
        <v>28</v>
      </c>
      <c r="G5" s="2" t="s">
        <v>5</v>
      </c>
      <c r="H5" s="2" t="s">
        <v>7</v>
      </c>
      <c r="I5" s="2" t="s">
        <v>29</v>
      </c>
      <c r="J5" s="2"/>
      <c r="L5" s="2" t="s">
        <v>32</v>
      </c>
      <c r="M5" s="2" t="s">
        <v>33</v>
      </c>
      <c r="N5" s="2" t="s">
        <v>34</v>
      </c>
      <c r="P5" s="2" t="s">
        <v>38</v>
      </c>
      <c r="Q5" s="2" t="s">
        <v>39</v>
      </c>
      <c r="R5" s="2" t="s">
        <v>47</v>
      </c>
      <c r="S5" s="2" t="s">
        <v>40</v>
      </c>
      <c r="T5" s="2" t="s">
        <v>41</v>
      </c>
    </row>
    <row r="6" spans="1:25" ht="25.5" x14ac:dyDescent="0.2">
      <c r="A6" s="4" t="s">
        <v>30</v>
      </c>
      <c r="B6" s="4"/>
      <c r="V6" s="3" t="s">
        <v>164</v>
      </c>
      <c r="W6" s="3" t="s">
        <v>345</v>
      </c>
      <c r="X6" s="3" t="s">
        <v>166</v>
      </c>
      <c r="Y6" s="3" t="s">
        <v>346</v>
      </c>
    </row>
    <row r="7" spans="1:25" x14ac:dyDescent="0.2">
      <c r="A7" s="54">
        <v>0</v>
      </c>
      <c r="B7" s="6" t="s">
        <v>288</v>
      </c>
      <c r="C7">
        <v>15</v>
      </c>
      <c r="D7">
        <v>10</v>
      </c>
      <c r="E7">
        <v>0</v>
      </c>
      <c r="F7">
        <v>0</v>
      </c>
      <c r="G7">
        <v>0</v>
      </c>
      <c r="H7">
        <v>0</v>
      </c>
      <c r="I7">
        <f t="shared" ref="I7:I24" si="0">SUM(C7:G7)/5</f>
        <v>5</v>
      </c>
      <c r="J7" s="20" t="s">
        <v>533</v>
      </c>
      <c r="K7" s="20" t="s">
        <v>421</v>
      </c>
      <c r="L7">
        <f t="shared" ref="L7:L24" si="1">IF(H7&lt;$L$3+5,1,0)</f>
        <v>1</v>
      </c>
      <c r="M7">
        <f t="shared" ref="M7:M24" si="2">IF(H7=30,1,0)+IF(H7=40,1,0)+IF(H7=25,1,0)+IF(H7=35,1,0)</f>
        <v>0</v>
      </c>
      <c r="N7">
        <f>1-M7-L7</f>
        <v>0</v>
      </c>
      <c r="P7">
        <f>IF(I7&lt;$P$3,1,0)</f>
        <v>1</v>
      </c>
      <c r="Q7">
        <f>IF(I7&lt;Q$3,1,0)-P7</f>
        <v>0</v>
      </c>
      <c r="R7">
        <f>IF(I7&lt;R$3,1,0)-P7-Q7</f>
        <v>0</v>
      </c>
      <c r="S7">
        <f>IF(I7&lt;S$3,1,0)-P7-Q7-R7</f>
        <v>0</v>
      </c>
      <c r="T7">
        <f>1-SUM(P7:S7)</f>
        <v>0</v>
      </c>
      <c r="V7">
        <v>0</v>
      </c>
      <c r="W7">
        <f>H7</f>
        <v>0</v>
      </c>
      <c r="X7">
        <v>0</v>
      </c>
      <c r="Y7">
        <f>I7</f>
        <v>5</v>
      </c>
    </row>
    <row r="8" spans="1:25" x14ac:dyDescent="0.2">
      <c r="A8" s="54">
        <f t="shared" ref="A8:A23" si="3">0.1+A7</f>
        <v>0.1</v>
      </c>
      <c r="B8" s="23" t="s">
        <v>380</v>
      </c>
      <c r="C8">
        <v>15</v>
      </c>
      <c r="D8">
        <v>10</v>
      </c>
      <c r="E8">
        <v>0</v>
      </c>
      <c r="F8">
        <v>0</v>
      </c>
      <c r="G8">
        <v>0</v>
      </c>
      <c r="H8">
        <v>0</v>
      </c>
      <c r="I8">
        <f t="shared" si="0"/>
        <v>5</v>
      </c>
      <c r="K8" s="20" t="s">
        <v>421</v>
      </c>
      <c r="L8">
        <f t="shared" si="1"/>
        <v>1</v>
      </c>
      <c r="M8">
        <f t="shared" si="2"/>
        <v>0</v>
      </c>
      <c r="N8">
        <f t="shared" ref="N8:N24" si="4">1-M8-L8</f>
        <v>0</v>
      </c>
      <c r="P8">
        <f t="shared" ref="P8:P24" si="5">IF(I8&lt;$P$3,1,0)</f>
        <v>1</v>
      </c>
      <c r="Q8">
        <f t="shared" ref="Q8:Q24" si="6">IF(I8&lt;Q$3,1,0)-P8</f>
        <v>0</v>
      </c>
      <c r="R8">
        <f t="shared" ref="R8:R24" si="7">IF(I8&lt;R$3,1,0)-P8-Q8</f>
        <v>0</v>
      </c>
      <c r="S8">
        <f t="shared" ref="S8:S24" si="8">IF(I8&lt;S$3,1,0)-P8-Q8-R8</f>
        <v>0</v>
      </c>
      <c r="T8">
        <f t="shared" ref="T8:T24" si="9">1-SUM(P8:S8)</f>
        <v>0</v>
      </c>
      <c r="V8">
        <v>30</v>
      </c>
      <c r="W8">
        <f t="shared" ref="W8:W24" si="10">H8</f>
        <v>0</v>
      </c>
      <c r="X8">
        <v>36</v>
      </c>
      <c r="Y8">
        <f t="shared" ref="Y8:Y24" si="11">I8</f>
        <v>5</v>
      </c>
    </row>
    <row r="9" spans="1:25" x14ac:dyDescent="0.2">
      <c r="A9" s="54">
        <f t="shared" si="3"/>
        <v>0.2</v>
      </c>
      <c r="B9" s="23" t="s">
        <v>377</v>
      </c>
      <c r="C9">
        <v>15</v>
      </c>
      <c r="D9">
        <v>0</v>
      </c>
      <c r="E9">
        <v>0</v>
      </c>
      <c r="F9">
        <v>0</v>
      </c>
      <c r="G9">
        <v>15</v>
      </c>
      <c r="H9">
        <v>5</v>
      </c>
      <c r="I9">
        <f t="shared" si="0"/>
        <v>6</v>
      </c>
      <c r="K9" s="20" t="s">
        <v>421</v>
      </c>
      <c r="L9">
        <f t="shared" si="1"/>
        <v>1</v>
      </c>
      <c r="M9">
        <f t="shared" si="2"/>
        <v>0</v>
      </c>
      <c r="N9">
        <f t="shared" si="4"/>
        <v>0</v>
      </c>
      <c r="P9">
        <f t="shared" si="5"/>
        <v>0</v>
      </c>
      <c r="Q9">
        <f t="shared" si="6"/>
        <v>1</v>
      </c>
      <c r="R9">
        <f t="shared" si="7"/>
        <v>0</v>
      </c>
      <c r="S9">
        <f t="shared" si="8"/>
        <v>0</v>
      </c>
      <c r="T9">
        <f t="shared" si="9"/>
        <v>0</v>
      </c>
      <c r="V9">
        <v>30</v>
      </c>
      <c r="W9">
        <f t="shared" si="10"/>
        <v>5</v>
      </c>
      <c r="X9">
        <v>18</v>
      </c>
      <c r="Y9">
        <f t="shared" si="11"/>
        <v>6</v>
      </c>
    </row>
    <row r="10" spans="1:25" x14ac:dyDescent="0.2">
      <c r="A10" s="54">
        <f t="shared" si="3"/>
        <v>0.30000000000000004</v>
      </c>
      <c r="B10" s="23" t="s">
        <v>471</v>
      </c>
      <c r="C10">
        <v>15</v>
      </c>
      <c r="D10">
        <v>10</v>
      </c>
      <c r="E10">
        <v>0</v>
      </c>
      <c r="F10">
        <v>0</v>
      </c>
      <c r="G10">
        <v>0</v>
      </c>
      <c r="H10">
        <v>20</v>
      </c>
      <c r="I10">
        <f t="shared" si="0"/>
        <v>5</v>
      </c>
      <c r="K10" s="20" t="s">
        <v>421</v>
      </c>
      <c r="L10">
        <f t="shared" si="1"/>
        <v>1</v>
      </c>
      <c r="M10">
        <f t="shared" si="2"/>
        <v>0</v>
      </c>
      <c r="N10">
        <f t="shared" si="4"/>
        <v>0</v>
      </c>
      <c r="P10">
        <f t="shared" si="5"/>
        <v>1</v>
      </c>
      <c r="Q10">
        <f t="shared" si="6"/>
        <v>0</v>
      </c>
      <c r="R10">
        <f t="shared" si="7"/>
        <v>0</v>
      </c>
      <c r="S10">
        <f t="shared" si="8"/>
        <v>0</v>
      </c>
      <c r="T10">
        <f t="shared" si="9"/>
        <v>0</v>
      </c>
      <c r="V10">
        <v>30</v>
      </c>
      <c r="W10">
        <f t="shared" si="10"/>
        <v>20</v>
      </c>
      <c r="X10">
        <v>12</v>
      </c>
      <c r="Y10">
        <f t="shared" si="11"/>
        <v>5</v>
      </c>
    </row>
    <row r="11" spans="1:25" x14ac:dyDescent="0.2">
      <c r="A11" s="54">
        <f t="shared" si="3"/>
        <v>0.4</v>
      </c>
      <c r="B11" s="6" t="s">
        <v>472</v>
      </c>
      <c r="C11">
        <v>15</v>
      </c>
      <c r="D11">
        <v>0</v>
      </c>
      <c r="E11">
        <v>0</v>
      </c>
      <c r="F11">
        <v>0</v>
      </c>
      <c r="G11">
        <v>0</v>
      </c>
      <c r="H11">
        <v>15</v>
      </c>
      <c r="I11">
        <f t="shared" si="0"/>
        <v>3</v>
      </c>
      <c r="J11" s="20" t="s">
        <v>533</v>
      </c>
      <c r="K11" s="20" t="s">
        <v>422</v>
      </c>
      <c r="L11">
        <f t="shared" si="1"/>
        <v>1</v>
      </c>
      <c r="M11">
        <f t="shared" si="2"/>
        <v>0</v>
      </c>
      <c r="N11">
        <f t="shared" si="4"/>
        <v>0</v>
      </c>
      <c r="P11">
        <f t="shared" si="5"/>
        <v>1</v>
      </c>
      <c r="Q11">
        <f t="shared" si="6"/>
        <v>0</v>
      </c>
      <c r="R11">
        <f t="shared" si="7"/>
        <v>0</v>
      </c>
      <c r="S11">
        <f t="shared" si="8"/>
        <v>0</v>
      </c>
      <c r="T11">
        <f t="shared" si="9"/>
        <v>0</v>
      </c>
      <c r="V11">
        <v>0</v>
      </c>
      <c r="W11">
        <f t="shared" si="10"/>
        <v>15</v>
      </c>
      <c r="X11">
        <v>2</v>
      </c>
      <c r="Y11">
        <f t="shared" si="11"/>
        <v>3</v>
      </c>
    </row>
    <row r="12" spans="1:25" x14ac:dyDescent="0.2">
      <c r="A12" s="54">
        <f t="shared" si="3"/>
        <v>0.5</v>
      </c>
      <c r="B12" s="6" t="s">
        <v>473</v>
      </c>
      <c r="C12">
        <v>20</v>
      </c>
      <c r="D12">
        <v>10</v>
      </c>
      <c r="E12">
        <v>0</v>
      </c>
      <c r="F12">
        <v>0</v>
      </c>
      <c r="G12">
        <v>10</v>
      </c>
      <c r="H12">
        <v>10</v>
      </c>
      <c r="I12">
        <f t="shared" si="0"/>
        <v>8</v>
      </c>
      <c r="K12" s="20" t="s">
        <v>422</v>
      </c>
      <c r="L12">
        <f t="shared" si="1"/>
        <v>1</v>
      </c>
      <c r="M12">
        <f t="shared" si="2"/>
        <v>0</v>
      </c>
      <c r="N12">
        <f t="shared" si="4"/>
        <v>0</v>
      </c>
      <c r="P12">
        <f t="shared" si="5"/>
        <v>0</v>
      </c>
      <c r="Q12">
        <f t="shared" si="6"/>
        <v>1</v>
      </c>
      <c r="R12">
        <f t="shared" si="7"/>
        <v>0</v>
      </c>
      <c r="S12">
        <f t="shared" si="8"/>
        <v>0</v>
      </c>
      <c r="T12">
        <f t="shared" si="9"/>
        <v>0</v>
      </c>
      <c r="V12">
        <v>30</v>
      </c>
      <c r="W12">
        <f t="shared" si="10"/>
        <v>10</v>
      </c>
      <c r="X12">
        <v>12</v>
      </c>
      <c r="Y12">
        <f t="shared" si="11"/>
        <v>8</v>
      </c>
    </row>
    <row r="13" spans="1:25" x14ac:dyDescent="0.2">
      <c r="A13" s="54">
        <f t="shared" si="3"/>
        <v>0.6</v>
      </c>
      <c r="B13" s="6" t="s">
        <v>290</v>
      </c>
      <c r="C13">
        <v>15</v>
      </c>
      <c r="D13">
        <v>10</v>
      </c>
      <c r="E13">
        <v>0</v>
      </c>
      <c r="F13">
        <v>0</v>
      </c>
      <c r="G13">
        <v>0</v>
      </c>
      <c r="H13">
        <v>10</v>
      </c>
      <c r="I13">
        <f t="shared" si="0"/>
        <v>5</v>
      </c>
      <c r="J13" s="20" t="s">
        <v>530</v>
      </c>
      <c r="K13" s="20" t="s">
        <v>422</v>
      </c>
      <c r="L13">
        <f t="shared" si="1"/>
        <v>1</v>
      </c>
      <c r="M13">
        <f t="shared" si="2"/>
        <v>0</v>
      </c>
      <c r="N13">
        <f t="shared" si="4"/>
        <v>0</v>
      </c>
      <c r="P13">
        <f t="shared" si="5"/>
        <v>1</v>
      </c>
      <c r="Q13">
        <f t="shared" si="6"/>
        <v>0</v>
      </c>
      <c r="R13">
        <f t="shared" si="7"/>
        <v>0</v>
      </c>
      <c r="S13">
        <f t="shared" si="8"/>
        <v>0</v>
      </c>
      <c r="T13">
        <f t="shared" si="9"/>
        <v>0</v>
      </c>
      <c r="V13">
        <v>20</v>
      </c>
      <c r="W13">
        <f t="shared" si="10"/>
        <v>10</v>
      </c>
      <c r="X13">
        <v>26</v>
      </c>
      <c r="Y13">
        <f t="shared" si="11"/>
        <v>5</v>
      </c>
    </row>
    <row r="14" spans="1:25" x14ac:dyDescent="0.2">
      <c r="A14" s="54">
        <f t="shared" si="3"/>
        <v>0.7</v>
      </c>
      <c r="B14" s="6" t="s">
        <v>474</v>
      </c>
      <c r="C14">
        <v>10</v>
      </c>
      <c r="D14">
        <v>10</v>
      </c>
      <c r="E14">
        <v>0</v>
      </c>
      <c r="F14">
        <v>0</v>
      </c>
      <c r="G14">
        <v>0</v>
      </c>
      <c r="H14">
        <v>5</v>
      </c>
      <c r="I14">
        <f t="shared" si="0"/>
        <v>4</v>
      </c>
      <c r="J14" s="20" t="s">
        <v>530</v>
      </c>
      <c r="K14" s="20" t="s">
        <v>422</v>
      </c>
      <c r="L14">
        <f t="shared" si="1"/>
        <v>1</v>
      </c>
      <c r="M14">
        <f t="shared" si="2"/>
        <v>0</v>
      </c>
      <c r="N14">
        <f t="shared" si="4"/>
        <v>0</v>
      </c>
      <c r="P14">
        <f t="shared" si="5"/>
        <v>1</v>
      </c>
      <c r="Q14">
        <f t="shared" si="6"/>
        <v>0</v>
      </c>
      <c r="R14">
        <f t="shared" si="7"/>
        <v>0</v>
      </c>
      <c r="S14">
        <f t="shared" si="8"/>
        <v>0</v>
      </c>
      <c r="T14">
        <f t="shared" si="9"/>
        <v>0</v>
      </c>
      <c r="V14">
        <v>30</v>
      </c>
      <c r="W14">
        <f t="shared" si="10"/>
        <v>5</v>
      </c>
      <c r="X14">
        <v>18</v>
      </c>
      <c r="Y14">
        <f t="shared" si="11"/>
        <v>4</v>
      </c>
    </row>
    <row r="15" spans="1:25" x14ac:dyDescent="0.2">
      <c r="A15" s="54">
        <f t="shared" si="3"/>
        <v>0.79999999999999993</v>
      </c>
      <c r="B15" s="6" t="s">
        <v>475</v>
      </c>
      <c r="C15">
        <v>10</v>
      </c>
      <c r="D15">
        <v>10</v>
      </c>
      <c r="E15">
        <v>10</v>
      </c>
      <c r="F15">
        <v>0</v>
      </c>
      <c r="G15">
        <v>0</v>
      </c>
      <c r="H15">
        <v>10</v>
      </c>
      <c r="I15">
        <f t="shared" si="0"/>
        <v>6</v>
      </c>
      <c r="J15" s="20" t="s">
        <v>530</v>
      </c>
      <c r="K15" s="20" t="s">
        <v>422</v>
      </c>
      <c r="L15">
        <f t="shared" si="1"/>
        <v>1</v>
      </c>
      <c r="M15">
        <f t="shared" si="2"/>
        <v>0</v>
      </c>
      <c r="N15">
        <f t="shared" si="4"/>
        <v>0</v>
      </c>
      <c r="P15">
        <f t="shared" si="5"/>
        <v>0</v>
      </c>
      <c r="Q15">
        <f t="shared" si="6"/>
        <v>1</v>
      </c>
      <c r="R15">
        <f t="shared" si="7"/>
        <v>0</v>
      </c>
      <c r="S15">
        <f t="shared" si="8"/>
        <v>0</v>
      </c>
      <c r="T15">
        <f t="shared" si="9"/>
        <v>0</v>
      </c>
      <c r="V15">
        <v>30</v>
      </c>
      <c r="W15">
        <f t="shared" si="10"/>
        <v>10</v>
      </c>
      <c r="X15">
        <v>38</v>
      </c>
      <c r="Y15">
        <f t="shared" si="11"/>
        <v>6</v>
      </c>
    </row>
    <row r="16" spans="1:25" x14ac:dyDescent="0.2">
      <c r="A16" s="54">
        <f t="shared" si="3"/>
        <v>0.89999999999999991</v>
      </c>
      <c r="B16" s="6" t="s">
        <v>291</v>
      </c>
      <c r="C16">
        <v>10</v>
      </c>
      <c r="D16">
        <v>10</v>
      </c>
      <c r="E16">
        <v>0</v>
      </c>
      <c r="F16">
        <v>0</v>
      </c>
      <c r="G16">
        <v>0</v>
      </c>
      <c r="H16">
        <v>10</v>
      </c>
      <c r="I16">
        <f t="shared" si="0"/>
        <v>4</v>
      </c>
      <c r="J16" s="20" t="s">
        <v>530</v>
      </c>
      <c r="K16" s="20" t="s">
        <v>422</v>
      </c>
      <c r="L16">
        <f t="shared" si="1"/>
        <v>1</v>
      </c>
      <c r="M16">
        <f t="shared" si="2"/>
        <v>0</v>
      </c>
      <c r="N16">
        <f t="shared" si="4"/>
        <v>0</v>
      </c>
      <c r="P16">
        <f t="shared" si="5"/>
        <v>1</v>
      </c>
      <c r="Q16">
        <f t="shared" si="6"/>
        <v>0</v>
      </c>
      <c r="R16">
        <f t="shared" si="7"/>
        <v>0</v>
      </c>
      <c r="S16">
        <f t="shared" si="8"/>
        <v>0</v>
      </c>
      <c r="T16">
        <f t="shared" si="9"/>
        <v>0</v>
      </c>
      <c r="V16">
        <v>20</v>
      </c>
      <c r="W16">
        <f t="shared" si="10"/>
        <v>10</v>
      </c>
      <c r="X16">
        <v>38</v>
      </c>
      <c r="Y16">
        <f t="shared" si="11"/>
        <v>4</v>
      </c>
    </row>
    <row r="17" spans="1:25" x14ac:dyDescent="0.2">
      <c r="A17" s="54">
        <f t="shared" si="3"/>
        <v>0.99999999999999989</v>
      </c>
      <c r="B17" s="6" t="s">
        <v>292</v>
      </c>
      <c r="C17">
        <v>10</v>
      </c>
      <c r="D17">
        <v>10</v>
      </c>
      <c r="E17">
        <v>0</v>
      </c>
      <c r="F17">
        <v>0</v>
      </c>
      <c r="G17">
        <v>10</v>
      </c>
      <c r="H17">
        <v>10</v>
      </c>
      <c r="I17">
        <f t="shared" si="0"/>
        <v>6</v>
      </c>
      <c r="J17" s="20" t="s">
        <v>530</v>
      </c>
      <c r="K17" s="20" t="s">
        <v>422</v>
      </c>
      <c r="L17">
        <f t="shared" si="1"/>
        <v>1</v>
      </c>
      <c r="M17">
        <f t="shared" si="2"/>
        <v>0</v>
      </c>
      <c r="N17">
        <f t="shared" si="4"/>
        <v>0</v>
      </c>
      <c r="P17">
        <f t="shared" si="5"/>
        <v>0</v>
      </c>
      <c r="Q17">
        <f t="shared" si="6"/>
        <v>1</v>
      </c>
      <c r="R17">
        <f t="shared" si="7"/>
        <v>0</v>
      </c>
      <c r="S17">
        <f t="shared" si="8"/>
        <v>0</v>
      </c>
      <c r="T17">
        <f t="shared" si="9"/>
        <v>0</v>
      </c>
      <c r="V17">
        <v>20</v>
      </c>
      <c r="W17">
        <f t="shared" si="10"/>
        <v>10</v>
      </c>
      <c r="X17">
        <v>22</v>
      </c>
      <c r="Y17">
        <f t="shared" si="11"/>
        <v>6</v>
      </c>
    </row>
    <row r="18" spans="1:25" x14ac:dyDescent="0.2">
      <c r="A18" s="54">
        <f t="shared" si="3"/>
        <v>1.0999999999999999</v>
      </c>
      <c r="B18" s="23" t="s">
        <v>476</v>
      </c>
      <c r="C18">
        <v>20</v>
      </c>
      <c r="D18">
        <v>10</v>
      </c>
      <c r="E18">
        <v>10</v>
      </c>
      <c r="F18">
        <v>10</v>
      </c>
      <c r="G18">
        <v>10</v>
      </c>
      <c r="H18">
        <v>50</v>
      </c>
      <c r="I18">
        <f t="shared" si="0"/>
        <v>12</v>
      </c>
      <c r="J18" s="20" t="s">
        <v>530</v>
      </c>
      <c r="K18" t="s">
        <v>294</v>
      </c>
      <c r="L18">
        <f t="shared" si="1"/>
        <v>0</v>
      </c>
      <c r="M18">
        <f t="shared" si="2"/>
        <v>0</v>
      </c>
      <c r="N18">
        <f t="shared" si="4"/>
        <v>1</v>
      </c>
      <c r="P18">
        <f t="shared" si="5"/>
        <v>0</v>
      </c>
      <c r="Q18">
        <f t="shared" si="6"/>
        <v>0</v>
      </c>
      <c r="R18">
        <f t="shared" si="7"/>
        <v>1</v>
      </c>
      <c r="S18">
        <f t="shared" si="8"/>
        <v>0</v>
      </c>
      <c r="T18">
        <f t="shared" si="9"/>
        <v>0</v>
      </c>
      <c r="V18">
        <v>30</v>
      </c>
      <c r="W18">
        <f t="shared" si="10"/>
        <v>50</v>
      </c>
      <c r="X18">
        <v>16</v>
      </c>
      <c r="Y18">
        <f t="shared" si="11"/>
        <v>12</v>
      </c>
    </row>
    <row r="19" spans="1:25" x14ac:dyDescent="0.2">
      <c r="A19" s="54">
        <f t="shared" si="3"/>
        <v>1.2</v>
      </c>
      <c r="B19" s="23" t="s">
        <v>477</v>
      </c>
      <c r="C19">
        <v>25</v>
      </c>
      <c r="D19">
        <v>35</v>
      </c>
      <c r="E19">
        <v>20</v>
      </c>
      <c r="F19">
        <v>10</v>
      </c>
      <c r="G19">
        <v>15</v>
      </c>
      <c r="H19">
        <v>50</v>
      </c>
      <c r="I19">
        <f t="shared" si="0"/>
        <v>21</v>
      </c>
      <c r="J19" s="20" t="s">
        <v>530</v>
      </c>
      <c r="K19" t="s">
        <v>294</v>
      </c>
      <c r="L19">
        <f t="shared" si="1"/>
        <v>0</v>
      </c>
      <c r="M19">
        <f t="shared" si="2"/>
        <v>0</v>
      </c>
      <c r="N19">
        <f t="shared" si="4"/>
        <v>1</v>
      </c>
      <c r="P19">
        <f t="shared" si="5"/>
        <v>0</v>
      </c>
      <c r="Q19">
        <f t="shared" si="6"/>
        <v>0</v>
      </c>
      <c r="R19">
        <f t="shared" si="7"/>
        <v>0</v>
      </c>
      <c r="S19">
        <f t="shared" si="8"/>
        <v>1</v>
      </c>
      <c r="T19">
        <f t="shared" si="9"/>
        <v>0</v>
      </c>
      <c r="V19">
        <v>30</v>
      </c>
      <c r="W19">
        <f t="shared" si="10"/>
        <v>50</v>
      </c>
      <c r="X19">
        <v>22</v>
      </c>
      <c r="Y19">
        <f t="shared" si="11"/>
        <v>21</v>
      </c>
    </row>
    <row r="20" spans="1:25" x14ac:dyDescent="0.2">
      <c r="A20" s="54">
        <f t="shared" si="3"/>
        <v>1.3</v>
      </c>
      <c r="B20" s="6" t="s">
        <v>293</v>
      </c>
      <c r="C20">
        <v>20</v>
      </c>
      <c r="D20">
        <v>30</v>
      </c>
      <c r="E20">
        <v>40</v>
      </c>
      <c r="F20">
        <v>0</v>
      </c>
      <c r="G20">
        <v>40</v>
      </c>
      <c r="H20">
        <v>40</v>
      </c>
      <c r="I20">
        <f t="shared" si="0"/>
        <v>26</v>
      </c>
      <c r="J20" s="20" t="s">
        <v>530</v>
      </c>
      <c r="L20">
        <f t="shared" si="1"/>
        <v>0</v>
      </c>
      <c r="M20">
        <f t="shared" si="2"/>
        <v>1</v>
      </c>
      <c r="N20">
        <f t="shared" si="4"/>
        <v>0</v>
      </c>
      <c r="P20">
        <f t="shared" si="5"/>
        <v>0</v>
      </c>
      <c r="Q20">
        <f t="shared" si="6"/>
        <v>0</v>
      </c>
      <c r="R20">
        <f t="shared" si="7"/>
        <v>0</v>
      </c>
      <c r="S20">
        <f t="shared" si="8"/>
        <v>1</v>
      </c>
      <c r="T20">
        <f t="shared" si="9"/>
        <v>0</v>
      </c>
      <c r="V20">
        <v>20</v>
      </c>
      <c r="W20">
        <f t="shared" si="10"/>
        <v>40</v>
      </c>
      <c r="X20">
        <v>12</v>
      </c>
      <c r="Y20">
        <f t="shared" si="11"/>
        <v>26</v>
      </c>
    </row>
    <row r="21" spans="1:25" x14ac:dyDescent="0.2">
      <c r="A21" s="54">
        <f t="shared" si="3"/>
        <v>1.4000000000000001</v>
      </c>
      <c r="B21" s="23" t="s">
        <v>379</v>
      </c>
      <c r="C21">
        <v>40</v>
      </c>
      <c r="D21">
        <v>40</v>
      </c>
      <c r="E21">
        <v>30</v>
      </c>
      <c r="F21">
        <v>10</v>
      </c>
      <c r="G21">
        <v>10</v>
      </c>
      <c r="H21">
        <v>40</v>
      </c>
      <c r="I21">
        <f t="shared" si="0"/>
        <v>26</v>
      </c>
      <c r="L21">
        <f t="shared" si="1"/>
        <v>0</v>
      </c>
      <c r="M21">
        <f t="shared" si="2"/>
        <v>1</v>
      </c>
      <c r="N21">
        <f t="shared" si="4"/>
        <v>0</v>
      </c>
      <c r="P21">
        <f t="shared" si="5"/>
        <v>0</v>
      </c>
      <c r="Q21">
        <f t="shared" si="6"/>
        <v>0</v>
      </c>
      <c r="R21">
        <f t="shared" si="7"/>
        <v>0</v>
      </c>
      <c r="S21">
        <f t="shared" si="8"/>
        <v>1</v>
      </c>
      <c r="T21">
        <f t="shared" si="9"/>
        <v>0</v>
      </c>
      <c r="V21">
        <v>0</v>
      </c>
      <c r="W21">
        <f t="shared" si="10"/>
        <v>40</v>
      </c>
      <c r="X21">
        <v>36</v>
      </c>
      <c r="Y21">
        <f t="shared" si="11"/>
        <v>26</v>
      </c>
    </row>
    <row r="22" spans="1:25" x14ac:dyDescent="0.2">
      <c r="A22" s="54">
        <f t="shared" si="3"/>
        <v>1.5000000000000002</v>
      </c>
      <c r="B22" s="6"/>
      <c r="C22">
        <v>30</v>
      </c>
      <c r="D22">
        <v>30</v>
      </c>
      <c r="E22">
        <v>40</v>
      </c>
      <c r="F22">
        <v>10</v>
      </c>
      <c r="G22">
        <v>20</v>
      </c>
      <c r="H22">
        <v>25</v>
      </c>
      <c r="I22">
        <f t="shared" si="0"/>
        <v>26</v>
      </c>
      <c r="L22">
        <f t="shared" si="1"/>
        <v>0</v>
      </c>
      <c r="M22">
        <f t="shared" si="2"/>
        <v>1</v>
      </c>
      <c r="N22">
        <f t="shared" si="4"/>
        <v>0</v>
      </c>
      <c r="P22">
        <f t="shared" si="5"/>
        <v>0</v>
      </c>
      <c r="Q22">
        <f t="shared" si="6"/>
        <v>0</v>
      </c>
      <c r="R22">
        <f t="shared" si="7"/>
        <v>0</v>
      </c>
      <c r="S22">
        <f t="shared" si="8"/>
        <v>1</v>
      </c>
      <c r="T22">
        <f t="shared" si="9"/>
        <v>0</v>
      </c>
      <c r="V22">
        <v>20</v>
      </c>
      <c r="W22">
        <f t="shared" si="10"/>
        <v>25</v>
      </c>
      <c r="X22">
        <v>18</v>
      </c>
      <c r="Y22">
        <f t="shared" si="11"/>
        <v>26</v>
      </c>
    </row>
    <row r="23" spans="1:25" x14ac:dyDescent="0.2">
      <c r="A23" s="54">
        <f t="shared" si="3"/>
        <v>1.6000000000000003</v>
      </c>
      <c r="B23" s="6"/>
      <c r="C23">
        <v>0</v>
      </c>
      <c r="D23">
        <v>0</v>
      </c>
      <c r="E23">
        <v>0</v>
      </c>
      <c r="F23">
        <v>0</v>
      </c>
      <c r="G23">
        <v>0</v>
      </c>
      <c r="H23">
        <v>5</v>
      </c>
      <c r="I23">
        <f t="shared" si="0"/>
        <v>0</v>
      </c>
      <c r="K23" s="20" t="s">
        <v>421</v>
      </c>
      <c r="L23">
        <f t="shared" si="1"/>
        <v>1</v>
      </c>
      <c r="M23">
        <f t="shared" si="2"/>
        <v>0</v>
      </c>
      <c r="N23">
        <f t="shared" si="4"/>
        <v>0</v>
      </c>
      <c r="P23">
        <f t="shared" si="5"/>
        <v>1</v>
      </c>
      <c r="Q23">
        <f t="shared" si="6"/>
        <v>0</v>
      </c>
      <c r="R23">
        <f t="shared" si="7"/>
        <v>0</v>
      </c>
      <c r="S23">
        <f t="shared" si="8"/>
        <v>0</v>
      </c>
      <c r="T23">
        <f t="shared" si="9"/>
        <v>0</v>
      </c>
      <c r="V23">
        <v>20</v>
      </c>
      <c r="W23">
        <f t="shared" si="10"/>
        <v>5</v>
      </c>
      <c r="X23">
        <v>18</v>
      </c>
      <c r="Y23">
        <f t="shared" si="11"/>
        <v>0</v>
      </c>
    </row>
    <row r="24" spans="1:25" x14ac:dyDescent="0.2">
      <c r="A24" s="54">
        <v>1.65</v>
      </c>
      <c r="B24" s="6" t="s">
        <v>289</v>
      </c>
      <c r="C24">
        <v>0</v>
      </c>
      <c r="D24">
        <v>0</v>
      </c>
      <c r="E24">
        <v>0</v>
      </c>
      <c r="F24">
        <v>0</v>
      </c>
      <c r="G24">
        <v>0</v>
      </c>
      <c r="H24">
        <v>5</v>
      </c>
      <c r="I24">
        <f t="shared" si="0"/>
        <v>0</v>
      </c>
      <c r="K24" s="20" t="s">
        <v>421</v>
      </c>
      <c r="L24">
        <f t="shared" si="1"/>
        <v>1</v>
      </c>
      <c r="M24">
        <f t="shared" si="2"/>
        <v>0</v>
      </c>
      <c r="N24">
        <f t="shared" si="4"/>
        <v>0</v>
      </c>
      <c r="P24">
        <f t="shared" si="5"/>
        <v>1</v>
      </c>
      <c r="Q24">
        <f t="shared" si="6"/>
        <v>0</v>
      </c>
      <c r="R24">
        <f t="shared" si="7"/>
        <v>0</v>
      </c>
      <c r="S24">
        <f t="shared" si="8"/>
        <v>0</v>
      </c>
      <c r="T24">
        <f t="shared" si="9"/>
        <v>0</v>
      </c>
      <c r="V24">
        <v>20</v>
      </c>
      <c r="W24">
        <f t="shared" si="10"/>
        <v>5</v>
      </c>
      <c r="X24">
        <v>36</v>
      </c>
      <c r="Y24">
        <f t="shared" si="11"/>
        <v>0</v>
      </c>
    </row>
    <row r="25" spans="1:25" x14ac:dyDescent="0.2">
      <c r="A25" s="54"/>
      <c r="B25" s="6"/>
    </row>
    <row r="27" spans="1:25" x14ac:dyDescent="0.2">
      <c r="H27" s="19">
        <f>AVERAGE(H7:H25)</f>
        <v>17.222222222222221</v>
      </c>
      <c r="I27" s="19">
        <f>AVERAGE(I7:I25)</f>
        <v>9.3333333333333339</v>
      </c>
      <c r="J27" s="19"/>
      <c r="K27" t="s">
        <v>35</v>
      </c>
      <c r="L27">
        <f>SUM(L7:L26)/10</f>
        <v>1.3</v>
      </c>
      <c r="M27">
        <f>SUM(M7:M26)/10</f>
        <v>0.3</v>
      </c>
      <c r="N27">
        <f>SUM(N7:N26)/10</f>
        <v>0.2</v>
      </c>
      <c r="P27">
        <f>SUM(P7:P25)/10</f>
        <v>0.9</v>
      </c>
      <c r="Q27">
        <f>SUM(Q7:Q25)/10</f>
        <v>0.4</v>
      </c>
      <c r="R27">
        <f>SUM(R7:R25)/10</f>
        <v>0.1</v>
      </c>
      <c r="S27">
        <f>SUM(S7:S25)/10</f>
        <v>0.4</v>
      </c>
      <c r="T27">
        <f>SUM(T7:T25)/10</f>
        <v>0</v>
      </c>
      <c r="V27" s="19">
        <f>AVERAGE(V4:V25)</f>
        <v>21.111111111111111</v>
      </c>
      <c r="W27" s="19">
        <f>AVERAGE(W4:W25)</f>
        <v>17.222222222222221</v>
      </c>
      <c r="X27" s="19">
        <f>AVERAGE(X4:X25)</f>
        <v>21.111111111111111</v>
      </c>
      <c r="Y27" s="19">
        <f>AVERAGE(Y4:Y25)</f>
        <v>9.3333333333333339</v>
      </c>
    </row>
    <row r="31" spans="1:25" x14ac:dyDescent="0.2">
      <c r="A31" s="4"/>
      <c r="B31" s="4"/>
      <c r="E31" s="20"/>
    </row>
    <row r="33" spans="1:20" x14ac:dyDescent="0.2">
      <c r="T33" s="8"/>
    </row>
    <row r="34" spans="1:20" x14ac:dyDescent="0.2">
      <c r="M34" s="7"/>
      <c r="R34" s="4"/>
    </row>
    <row r="35" spans="1:20" x14ac:dyDescent="0.2">
      <c r="C35" s="2"/>
      <c r="D35" s="2"/>
      <c r="E35" s="2"/>
      <c r="F35" s="2"/>
      <c r="G35" s="2"/>
      <c r="H35" s="2"/>
      <c r="I35" s="2"/>
      <c r="J35" s="2"/>
      <c r="L35" s="2"/>
      <c r="M35" s="2"/>
      <c r="N35" s="2"/>
      <c r="P35" s="2"/>
      <c r="Q35" s="2"/>
      <c r="R35" s="2"/>
      <c r="S35" s="2"/>
      <c r="T35" s="2"/>
    </row>
    <row r="36" spans="1:20" x14ac:dyDescent="0.2">
      <c r="A36" s="4"/>
      <c r="B36" s="4"/>
    </row>
    <row r="37" spans="1:20" x14ac:dyDescent="0.2">
      <c r="A37" s="6"/>
      <c r="B37" s="6"/>
    </row>
    <row r="38" spans="1:20" x14ac:dyDescent="0.2">
      <c r="A38" s="6"/>
      <c r="B38" s="6"/>
    </row>
    <row r="39" spans="1:20" x14ac:dyDescent="0.2">
      <c r="A39" s="6"/>
      <c r="B39" s="6"/>
    </row>
    <row r="40" spans="1:20" x14ac:dyDescent="0.2">
      <c r="A40" s="6"/>
      <c r="B40" s="6"/>
    </row>
    <row r="41" spans="1:20" x14ac:dyDescent="0.2">
      <c r="A41" s="6"/>
      <c r="B41" s="6"/>
    </row>
    <row r="42" spans="1:20" x14ac:dyDescent="0.2">
      <c r="A42" s="6"/>
      <c r="B42" s="6"/>
    </row>
    <row r="43" spans="1:20" x14ac:dyDescent="0.2">
      <c r="A43" s="6"/>
      <c r="B43" s="6"/>
    </row>
    <row r="44" spans="1:20" x14ac:dyDescent="0.2">
      <c r="A44" s="6"/>
      <c r="B44" s="6"/>
    </row>
    <row r="45" spans="1:20" x14ac:dyDescent="0.2">
      <c r="A45" s="6"/>
      <c r="B45" s="6"/>
    </row>
    <row r="46" spans="1:20" x14ac:dyDescent="0.2">
      <c r="A46" s="6"/>
      <c r="B46" s="6"/>
    </row>
    <row r="47" spans="1:20" x14ac:dyDescent="0.2">
      <c r="A47" s="6"/>
      <c r="B47" s="6"/>
    </row>
    <row r="48" spans="1:20"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67" spans="1:20" x14ac:dyDescent="0.2">
      <c r="A67" s="4"/>
      <c r="B67" s="4"/>
    </row>
    <row r="69" spans="1:20" x14ac:dyDescent="0.2">
      <c r="T69" s="8"/>
    </row>
    <row r="70" spans="1:20" x14ac:dyDescent="0.2">
      <c r="M70" s="7"/>
      <c r="R70" s="4"/>
    </row>
    <row r="71" spans="1:20" x14ac:dyDescent="0.2">
      <c r="C71" s="2"/>
      <c r="D71" s="2"/>
      <c r="E71" s="2"/>
      <c r="F71" s="2"/>
      <c r="G71" s="2"/>
      <c r="H71" s="2"/>
      <c r="I71" s="2"/>
      <c r="J71" s="2"/>
      <c r="L71" s="2"/>
      <c r="M71" s="2"/>
      <c r="N71" s="2"/>
      <c r="P71" s="2"/>
      <c r="Q71" s="2"/>
      <c r="R71" s="2"/>
      <c r="S71" s="2"/>
      <c r="T71" s="2"/>
    </row>
    <row r="72" spans="1:20" x14ac:dyDescent="0.2">
      <c r="A72" s="4"/>
      <c r="B72" s="4"/>
    </row>
    <row r="73" spans="1:20" x14ac:dyDescent="0.2">
      <c r="A73" s="6"/>
      <c r="B73" s="6"/>
    </row>
    <row r="74" spans="1:20" x14ac:dyDescent="0.2">
      <c r="A74" s="6"/>
      <c r="B74" s="6"/>
    </row>
    <row r="75" spans="1:20" x14ac:dyDescent="0.2">
      <c r="A75" s="6"/>
      <c r="B75" s="6"/>
    </row>
    <row r="76" spans="1:20" x14ac:dyDescent="0.2">
      <c r="A76" s="6"/>
      <c r="B76" s="6"/>
    </row>
    <row r="77" spans="1:20" x14ac:dyDescent="0.2">
      <c r="A77" s="6"/>
      <c r="B77" s="6"/>
    </row>
    <row r="78" spans="1:20" x14ac:dyDescent="0.2">
      <c r="A78" s="6"/>
      <c r="B78" s="6"/>
    </row>
    <row r="79" spans="1:20" x14ac:dyDescent="0.2">
      <c r="A79" s="6"/>
      <c r="B79" s="6"/>
    </row>
    <row r="80" spans="1:20"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sheetData>
  <phoneticPr fontId="4" type="noConversion"/>
  <pageMargins left="0.75" right="0.75" top="1" bottom="1" header="0.5" footer="0.5"/>
  <pageSetup orientation="portrait"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4"/>
  <sheetViews>
    <sheetView workbookViewId="0">
      <selection activeCell="J25" sqref="J25"/>
    </sheetView>
  </sheetViews>
  <sheetFormatPr defaultRowHeight="12.75" x14ac:dyDescent="0.2"/>
  <cols>
    <col min="2" max="2" width="13.5703125" customWidth="1"/>
    <col min="7" max="7" width="13.7109375" customWidth="1"/>
    <col min="8" max="9" width="11.42578125" customWidth="1"/>
  </cols>
  <sheetData>
    <row r="1" spans="1:19" x14ac:dyDescent="0.2">
      <c r="A1" t="s">
        <v>443</v>
      </c>
      <c r="D1" s="20"/>
      <c r="F1" s="50"/>
      <c r="G1" s="4"/>
    </row>
    <row r="3" spans="1:19" x14ac:dyDescent="0.2">
      <c r="A3" t="s">
        <v>414</v>
      </c>
      <c r="G3" s="21"/>
      <c r="O3">
        <v>5.0999999999999996</v>
      </c>
      <c r="P3">
        <v>10.1</v>
      </c>
      <c r="Q3">
        <v>20.100000000000001</v>
      </c>
      <c r="R3">
        <v>30.1</v>
      </c>
      <c r="S3" s="8" t="s">
        <v>42</v>
      </c>
    </row>
    <row r="4" spans="1:19" x14ac:dyDescent="0.2">
      <c r="H4" s="60">
        <v>45236</v>
      </c>
      <c r="L4" s="7" t="s">
        <v>7</v>
      </c>
      <c r="Q4" s="4" t="s">
        <v>37</v>
      </c>
    </row>
    <row r="5" spans="1:19" ht="25.5" x14ac:dyDescent="0.2">
      <c r="C5" s="2" t="s">
        <v>1</v>
      </c>
      <c r="D5" s="2" t="s">
        <v>2</v>
      </c>
      <c r="E5" s="2" t="s">
        <v>3</v>
      </c>
      <c r="F5" s="2" t="s">
        <v>28</v>
      </c>
      <c r="G5" s="2" t="s">
        <v>5</v>
      </c>
      <c r="H5" s="2" t="s">
        <v>7</v>
      </c>
      <c r="I5" s="2" t="s">
        <v>29</v>
      </c>
      <c r="K5" s="2" t="s">
        <v>32</v>
      </c>
      <c r="L5" s="2" t="s">
        <v>33</v>
      </c>
      <c r="M5" s="2" t="s">
        <v>34</v>
      </c>
      <c r="O5" s="2" t="s">
        <v>38</v>
      </c>
      <c r="P5" s="2" t="s">
        <v>39</v>
      </c>
      <c r="Q5" s="2" t="s">
        <v>40</v>
      </c>
      <c r="R5" s="2" t="s">
        <v>41</v>
      </c>
      <c r="S5" s="2" t="s">
        <v>43</v>
      </c>
    </row>
    <row r="6" spans="1:19" x14ac:dyDescent="0.2">
      <c r="A6" t="s">
        <v>272</v>
      </c>
    </row>
    <row r="7" spans="1:19" x14ac:dyDescent="0.2">
      <c r="A7" s="54">
        <v>0</v>
      </c>
      <c r="B7" s="6" t="s">
        <v>318</v>
      </c>
      <c r="C7">
        <v>20</v>
      </c>
      <c r="D7">
        <v>40</v>
      </c>
      <c r="E7">
        <v>15</v>
      </c>
      <c r="F7">
        <v>0</v>
      </c>
      <c r="G7">
        <v>0</v>
      </c>
      <c r="H7">
        <v>20</v>
      </c>
      <c r="I7">
        <f>SUM(C7:G7)/5</f>
        <v>15</v>
      </c>
      <c r="K7">
        <f>IF(H7&lt;25,1,0)</f>
        <v>1</v>
      </c>
      <c r="L7">
        <f t="shared" ref="L7:L14" si="0">IF(H7=30,1,0)+IF(H7=40,1,0)+IF(H7=25,1,0)+IF(H7=35,1,0)</f>
        <v>0</v>
      </c>
      <c r="M7">
        <f>1-L7-K7</f>
        <v>0</v>
      </c>
      <c r="O7">
        <f>IF(I7&lt;$O$3,1,0)</f>
        <v>0</v>
      </c>
      <c r="P7">
        <f>IF(I7&lt;P$3,1,0)-O7</f>
        <v>0</v>
      </c>
      <c r="Q7">
        <f>IF(I7&lt;Q$3,1,0)-O7-P7</f>
        <v>1</v>
      </c>
      <c r="R7">
        <f>IF(I7&lt;R$3,1,0)-O7-P7-Q7</f>
        <v>0</v>
      </c>
      <c r="S7">
        <f>1-SUM(O7:R7)</f>
        <v>0</v>
      </c>
    </row>
    <row r="8" spans="1:19" x14ac:dyDescent="0.2">
      <c r="A8" s="54">
        <f>0.1+A7</f>
        <v>0.1</v>
      </c>
      <c r="B8" s="6"/>
      <c r="C8">
        <v>45</v>
      </c>
      <c r="D8">
        <v>40</v>
      </c>
      <c r="E8">
        <v>15</v>
      </c>
      <c r="F8">
        <v>0</v>
      </c>
      <c r="G8">
        <v>20</v>
      </c>
      <c r="H8">
        <v>20</v>
      </c>
      <c r="I8">
        <f>SUM(C8:G8)/5</f>
        <v>24</v>
      </c>
      <c r="K8">
        <f>IF(H8&lt;25,1,0)</f>
        <v>1</v>
      </c>
      <c r="L8">
        <f t="shared" si="0"/>
        <v>0</v>
      </c>
      <c r="M8">
        <f>1-L8-K8</f>
        <v>0</v>
      </c>
      <c r="O8">
        <f>IF(I8&lt;$O$3,1,0)</f>
        <v>0</v>
      </c>
      <c r="P8">
        <f>IF(I8&lt;P$3,1,0)-O8</f>
        <v>0</v>
      </c>
      <c r="Q8">
        <f>IF(I8&lt;Q$3,1,0)-O8-P8</f>
        <v>0</v>
      </c>
      <c r="R8">
        <f>IF(I8&lt;R$3,1,0)-O8-P8-Q8</f>
        <v>1</v>
      </c>
      <c r="S8">
        <f>1-SUM(O8:R8)</f>
        <v>0</v>
      </c>
    </row>
    <row r="9" spans="1:19" x14ac:dyDescent="0.2">
      <c r="A9" s="54">
        <f>0.1+A8</f>
        <v>0.2</v>
      </c>
      <c r="B9" s="6"/>
      <c r="C9">
        <v>30</v>
      </c>
      <c r="D9">
        <v>40</v>
      </c>
      <c r="E9">
        <v>15</v>
      </c>
      <c r="F9">
        <v>15</v>
      </c>
      <c r="G9">
        <v>20</v>
      </c>
      <c r="H9">
        <v>20</v>
      </c>
      <c r="I9">
        <f>SUM(C9:G9)/5</f>
        <v>24</v>
      </c>
      <c r="K9">
        <f>IF(H9&lt;25,1,0)</f>
        <v>1</v>
      </c>
      <c r="L9">
        <f t="shared" si="0"/>
        <v>0</v>
      </c>
      <c r="M9">
        <f>1-L9-K9</f>
        <v>0</v>
      </c>
      <c r="O9">
        <f>IF(I9&lt;$O$3,1,0)</f>
        <v>0</v>
      </c>
      <c r="P9">
        <f>IF(I9&lt;P$3,1,0)-O9</f>
        <v>0</v>
      </c>
      <c r="Q9">
        <f>IF(I9&lt;Q$3,1,0)-O9-P9</f>
        <v>0</v>
      </c>
      <c r="R9">
        <f>IF(I9&lt;R$3,1,0)-O9-P9-Q9</f>
        <v>1</v>
      </c>
      <c r="S9">
        <f>1-SUM(O9:R9)</f>
        <v>0</v>
      </c>
    </row>
    <row r="10" spans="1:19" x14ac:dyDescent="0.2">
      <c r="A10" s="54">
        <f>0.1+A9</f>
        <v>0.30000000000000004</v>
      </c>
      <c r="B10" s="6" t="s">
        <v>317</v>
      </c>
      <c r="C10">
        <v>30</v>
      </c>
      <c r="D10">
        <v>50</v>
      </c>
      <c r="E10">
        <v>20</v>
      </c>
      <c r="F10">
        <v>0</v>
      </c>
      <c r="G10">
        <v>20</v>
      </c>
      <c r="H10">
        <v>25</v>
      </c>
      <c r="I10">
        <f>SUM(C10:G10)/5</f>
        <v>24</v>
      </c>
      <c r="K10">
        <f>IF(H10&lt;25,1,0)</f>
        <v>0</v>
      </c>
      <c r="L10">
        <f t="shared" si="0"/>
        <v>1</v>
      </c>
      <c r="M10">
        <f>1-L10-K10</f>
        <v>0</v>
      </c>
      <c r="O10">
        <f>IF(I10&lt;$O$3,1,0)</f>
        <v>0</v>
      </c>
      <c r="P10">
        <f>IF(I10&lt;P$3,1,0)-O10</f>
        <v>0</v>
      </c>
      <c r="Q10">
        <f>IF(I10&lt;Q$3,1,0)-O10-P10</f>
        <v>0</v>
      </c>
      <c r="R10">
        <f>IF(I10&lt;R$3,1,0)-O10-P10-Q10</f>
        <v>1</v>
      </c>
      <c r="S10">
        <f>1-SUM(O10:R10)</f>
        <v>0</v>
      </c>
    </row>
    <row r="11" spans="1:19" x14ac:dyDescent="0.2">
      <c r="A11" s="6"/>
      <c r="B11" s="6"/>
      <c r="L11">
        <f t="shared" si="0"/>
        <v>0</v>
      </c>
    </row>
    <row r="12" spans="1:19" x14ac:dyDescent="0.2">
      <c r="A12" s="6" t="s">
        <v>316</v>
      </c>
      <c r="B12" s="6"/>
      <c r="L12">
        <f t="shared" si="0"/>
        <v>0</v>
      </c>
    </row>
    <row r="13" spans="1:19" x14ac:dyDescent="0.2">
      <c r="A13" s="54">
        <v>0</v>
      </c>
      <c r="B13" s="6" t="s">
        <v>272</v>
      </c>
      <c r="C13">
        <v>35</v>
      </c>
      <c r="D13">
        <v>40</v>
      </c>
      <c r="E13">
        <v>20</v>
      </c>
      <c r="F13">
        <v>0</v>
      </c>
      <c r="G13">
        <v>10</v>
      </c>
      <c r="H13">
        <v>20</v>
      </c>
      <c r="I13">
        <f>SUM(C13:G13)/5</f>
        <v>21</v>
      </c>
      <c r="K13">
        <f>IF(H13&lt;25,1,0)</f>
        <v>1</v>
      </c>
      <c r="L13">
        <f t="shared" si="0"/>
        <v>0</v>
      </c>
      <c r="M13">
        <f>1-L13-K13</f>
        <v>0</v>
      </c>
      <c r="O13">
        <f t="shared" ref="O13:O14" si="1">IF(I13&lt;$O$3,1,0)</f>
        <v>0</v>
      </c>
      <c r="P13">
        <f t="shared" ref="P13:P14" si="2">IF(I13&lt;P$3,1,0)-O13</f>
        <v>0</v>
      </c>
      <c r="Q13">
        <f t="shared" ref="Q13:Q14" si="3">IF(I13&lt;Q$3,1,0)-O13-P13</f>
        <v>0</v>
      </c>
      <c r="R13">
        <f t="shared" ref="R13:R14" si="4">IF(I13&lt;R$3,1,0)-O13-P13-Q13</f>
        <v>1</v>
      </c>
      <c r="S13">
        <f t="shared" ref="S13:S14" si="5">1-SUM(O13:R13)</f>
        <v>0</v>
      </c>
    </row>
    <row r="14" spans="1:19" x14ac:dyDescent="0.2">
      <c r="A14" s="16">
        <v>0.1</v>
      </c>
      <c r="B14" t="s">
        <v>317</v>
      </c>
      <c r="C14">
        <v>35</v>
      </c>
      <c r="D14">
        <v>50</v>
      </c>
      <c r="E14">
        <v>20</v>
      </c>
      <c r="F14">
        <v>10</v>
      </c>
      <c r="G14">
        <v>20</v>
      </c>
      <c r="H14">
        <v>50</v>
      </c>
      <c r="I14">
        <f>SUM(C14:G14)/5</f>
        <v>27</v>
      </c>
      <c r="K14">
        <f>IF(H14&lt;25,1,0)</f>
        <v>0</v>
      </c>
      <c r="L14">
        <f t="shared" si="0"/>
        <v>0</v>
      </c>
      <c r="M14">
        <f>1-L14-K14</f>
        <v>1</v>
      </c>
      <c r="O14">
        <f t="shared" si="1"/>
        <v>0</v>
      </c>
      <c r="P14">
        <f t="shared" si="2"/>
        <v>0</v>
      </c>
      <c r="Q14">
        <f t="shared" si="3"/>
        <v>0</v>
      </c>
      <c r="R14">
        <f t="shared" si="4"/>
        <v>1</v>
      </c>
      <c r="S14">
        <f t="shared" si="5"/>
        <v>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56"/>
  <sheetViews>
    <sheetView workbookViewId="0">
      <selection activeCell="J31" sqref="J31"/>
    </sheetView>
  </sheetViews>
  <sheetFormatPr defaultRowHeight="12.75" x14ac:dyDescent="0.2"/>
  <cols>
    <col min="2" max="2" width="15.28515625" customWidth="1"/>
    <col min="7" max="7" width="9.7109375" customWidth="1"/>
    <col min="8" max="8" width="11.85546875" customWidth="1"/>
    <col min="9" max="9" width="10.42578125" customWidth="1"/>
    <col min="10" max="10" width="17.140625" customWidth="1"/>
  </cols>
  <sheetData>
    <row r="1" spans="1:21" x14ac:dyDescent="0.2">
      <c r="A1" s="4" t="s">
        <v>338</v>
      </c>
      <c r="B1" s="4"/>
    </row>
    <row r="2" spans="1:21" x14ac:dyDescent="0.2">
      <c r="G2" s="20"/>
      <c r="H2" s="60">
        <v>45236</v>
      </c>
      <c r="L2" s="60"/>
    </row>
    <row r="3" spans="1:21" x14ac:dyDescent="0.2">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49</v>
      </c>
      <c r="H5" s="2" t="s">
        <v>7</v>
      </c>
      <c r="I5" s="2" t="s">
        <v>29</v>
      </c>
      <c r="K5" s="2" t="s">
        <v>32</v>
      </c>
      <c r="L5" s="2" t="s">
        <v>33</v>
      </c>
      <c r="M5" s="2" t="s">
        <v>34</v>
      </c>
      <c r="O5" s="2" t="s">
        <v>38</v>
      </c>
      <c r="P5" s="2" t="s">
        <v>39</v>
      </c>
      <c r="Q5" s="2" t="s">
        <v>47</v>
      </c>
      <c r="R5" s="2" t="s">
        <v>40</v>
      </c>
      <c r="S5" s="2" t="s">
        <v>41</v>
      </c>
      <c r="U5" s="4" t="s">
        <v>51</v>
      </c>
    </row>
    <row r="6" spans="1:21" x14ac:dyDescent="0.2">
      <c r="A6" s="4"/>
      <c r="B6" s="4"/>
    </row>
    <row r="7" spans="1:21" x14ac:dyDescent="0.2">
      <c r="A7" s="6">
        <v>0</v>
      </c>
      <c r="B7" s="6" t="s">
        <v>64</v>
      </c>
      <c r="C7">
        <v>30</v>
      </c>
      <c r="D7">
        <v>40</v>
      </c>
      <c r="E7">
        <v>20</v>
      </c>
      <c r="F7">
        <v>15</v>
      </c>
      <c r="G7">
        <v>10</v>
      </c>
      <c r="H7">
        <v>35</v>
      </c>
      <c r="I7">
        <f t="shared" ref="I7:I16" si="0">SUM(C7:G7)/5</f>
        <v>23</v>
      </c>
      <c r="J7" s="20" t="s">
        <v>538</v>
      </c>
      <c r="K7">
        <f t="shared" ref="K7:K16" si="1">IF(H7&lt;25,1,0)</f>
        <v>0</v>
      </c>
      <c r="L7">
        <f t="shared" ref="L7:L16" si="2">IF(H7=30,1,0)+IF(H7=40,1,0)+IF(H7=25,1,0)+IF(H7=35,1,0)</f>
        <v>1</v>
      </c>
      <c r="M7">
        <f t="shared" ref="M7:M16" si="3">1-L7-K7</f>
        <v>0</v>
      </c>
      <c r="O7">
        <f t="shared" ref="O7:O16" si="4">IF(I7&lt;$O$3,1,0)</f>
        <v>0</v>
      </c>
      <c r="P7">
        <f>IF(I7&lt;P$3,1,0)-O7</f>
        <v>0</v>
      </c>
      <c r="Q7">
        <f>IF(I7&lt;Q$3,1,0)-O7-P7</f>
        <v>0</v>
      </c>
      <c r="R7">
        <f>IF(I7&lt;R$3,1,0)-O7-P7-Q7</f>
        <v>1</v>
      </c>
      <c r="S7">
        <f t="shared" ref="S7:S16" si="5">1-SUM(O7:R7)</f>
        <v>0</v>
      </c>
    </row>
    <row r="8" spans="1:21" x14ac:dyDescent="0.2">
      <c r="A8" s="6">
        <f t="shared" ref="A8:A16" si="6">0.1+A7</f>
        <v>0.1</v>
      </c>
      <c r="B8" s="6"/>
      <c r="C8">
        <v>25</v>
      </c>
      <c r="D8">
        <v>25</v>
      </c>
      <c r="E8">
        <v>10</v>
      </c>
      <c r="F8">
        <v>0</v>
      </c>
      <c r="G8">
        <v>10</v>
      </c>
      <c r="H8">
        <v>40</v>
      </c>
      <c r="I8">
        <f t="shared" si="0"/>
        <v>14</v>
      </c>
      <c r="J8" s="20" t="s">
        <v>538</v>
      </c>
      <c r="K8">
        <f t="shared" si="1"/>
        <v>0</v>
      </c>
      <c r="L8">
        <f t="shared" si="2"/>
        <v>1</v>
      </c>
      <c r="M8">
        <f t="shared" si="3"/>
        <v>0</v>
      </c>
      <c r="O8">
        <f t="shared" si="4"/>
        <v>0</v>
      </c>
      <c r="P8">
        <f t="shared" ref="P8:P16" si="7">IF(I8&lt;P$3,1,0)-O8</f>
        <v>0</v>
      </c>
      <c r="Q8">
        <f t="shared" ref="Q8:Q16" si="8">IF(I8&lt;Q$3,1,0)-O8-P8</f>
        <v>1</v>
      </c>
      <c r="R8">
        <f t="shared" ref="R8:R16" si="9">IF(I8&lt;R$3,1,0)-O8-P8-Q8</f>
        <v>0</v>
      </c>
      <c r="S8">
        <f t="shared" si="5"/>
        <v>0</v>
      </c>
    </row>
    <row r="9" spans="1:21" x14ac:dyDescent="0.2">
      <c r="A9" s="6">
        <f t="shared" si="6"/>
        <v>0.2</v>
      </c>
      <c r="B9" s="6"/>
      <c r="C9">
        <v>40</v>
      </c>
      <c r="D9">
        <v>45</v>
      </c>
      <c r="E9">
        <v>20</v>
      </c>
      <c r="F9">
        <v>40</v>
      </c>
      <c r="G9">
        <v>20</v>
      </c>
      <c r="H9">
        <v>40</v>
      </c>
      <c r="I9">
        <f t="shared" si="0"/>
        <v>33</v>
      </c>
      <c r="J9" s="20" t="s">
        <v>538</v>
      </c>
      <c r="K9">
        <f t="shared" si="1"/>
        <v>0</v>
      </c>
      <c r="L9">
        <f t="shared" si="2"/>
        <v>1</v>
      </c>
      <c r="M9">
        <f t="shared" si="3"/>
        <v>0</v>
      </c>
      <c r="O9">
        <f t="shared" si="4"/>
        <v>0</v>
      </c>
      <c r="P9">
        <f t="shared" si="7"/>
        <v>0</v>
      </c>
      <c r="Q9">
        <f t="shared" si="8"/>
        <v>0</v>
      </c>
      <c r="R9">
        <f t="shared" si="9"/>
        <v>0</v>
      </c>
      <c r="S9">
        <f t="shared" si="5"/>
        <v>1</v>
      </c>
    </row>
    <row r="10" spans="1:21" x14ac:dyDescent="0.2">
      <c r="A10" s="6">
        <f t="shared" si="6"/>
        <v>0.30000000000000004</v>
      </c>
      <c r="B10" s="6" t="s">
        <v>298</v>
      </c>
      <c r="C10">
        <v>20</v>
      </c>
      <c r="D10">
        <v>20</v>
      </c>
      <c r="E10">
        <v>10</v>
      </c>
      <c r="F10">
        <v>0</v>
      </c>
      <c r="G10">
        <v>10</v>
      </c>
      <c r="H10">
        <v>20</v>
      </c>
      <c r="I10">
        <f t="shared" si="0"/>
        <v>12</v>
      </c>
      <c r="J10" s="20" t="s">
        <v>538</v>
      </c>
      <c r="K10">
        <f t="shared" si="1"/>
        <v>1</v>
      </c>
      <c r="L10">
        <f t="shared" si="2"/>
        <v>0</v>
      </c>
      <c r="M10">
        <f t="shared" si="3"/>
        <v>0</v>
      </c>
      <c r="O10">
        <f t="shared" si="4"/>
        <v>0</v>
      </c>
      <c r="P10">
        <f t="shared" si="7"/>
        <v>0</v>
      </c>
      <c r="Q10">
        <f t="shared" si="8"/>
        <v>1</v>
      </c>
      <c r="R10">
        <f t="shared" si="9"/>
        <v>0</v>
      </c>
      <c r="S10">
        <f t="shared" si="5"/>
        <v>0</v>
      </c>
    </row>
    <row r="11" spans="1:21" x14ac:dyDescent="0.2">
      <c r="A11" s="6">
        <f t="shared" si="6"/>
        <v>0.4</v>
      </c>
      <c r="B11" s="6" t="s">
        <v>297</v>
      </c>
      <c r="C11">
        <v>20</v>
      </c>
      <c r="D11">
        <v>30</v>
      </c>
      <c r="E11">
        <v>15</v>
      </c>
      <c r="F11">
        <v>15</v>
      </c>
      <c r="G11">
        <v>20</v>
      </c>
      <c r="H11">
        <v>35</v>
      </c>
      <c r="I11">
        <f t="shared" si="0"/>
        <v>20</v>
      </c>
      <c r="J11" s="20" t="s">
        <v>538</v>
      </c>
      <c r="K11">
        <f t="shared" si="1"/>
        <v>0</v>
      </c>
      <c r="L11">
        <f t="shared" si="2"/>
        <v>1</v>
      </c>
      <c r="M11">
        <f t="shared" si="3"/>
        <v>0</v>
      </c>
      <c r="O11">
        <f t="shared" si="4"/>
        <v>0</v>
      </c>
      <c r="P11">
        <f t="shared" si="7"/>
        <v>0</v>
      </c>
      <c r="Q11">
        <f t="shared" si="8"/>
        <v>1</v>
      </c>
      <c r="R11">
        <f t="shared" si="9"/>
        <v>0</v>
      </c>
      <c r="S11">
        <f t="shared" si="5"/>
        <v>0</v>
      </c>
    </row>
    <row r="12" spans="1:21" x14ac:dyDescent="0.2">
      <c r="A12" s="6">
        <f t="shared" si="6"/>
        <v>0.5</v>
      </c>
      <c r="B12" s="6"/>
      <c r="C12">
        <v>20</v>
      </c>
      <c r="D12">
        <v>30</v>
      </c>
      <c r="E12">
        <v>25</v>
      </c>
      <c r="F12">
        <v>10</v>
      </c>
      <c r="G12">
        <v>20</v>
      </c>
      <c r="H12">
        <v>40</v>
      </c>
      <c r="I12">
        <f t="shared" si="0"/>
        <v>21</v>
      </c>
      <c r="J12" s="20" t="s">
        <v>538</v>
      </c>
      <c r="K12">
        <f t="shared" si="1"/>
        <v>0</v>
      </c>
      <c r="L12">
        <f t="shared" si="2"/>
        <v>1</v>
      </c>
      <c r="M12">
        <f t="shared" si="3"/>
        <v>0</v>
      </c>
      <c r="O12">
        <f t="shared" si="4"/>
        <v>0</v>
      </c>
      <c r="P12">
        <f t="shared" si="7"/>
        <v>0</v>
      </c>
      <c r="Q12">
        <f t="shared" si="8"/>
        <v>0</v>
      </c>
      <c r="R12">
        <f t="shared" si="9"/>
        <v>1</v>
      </c>
      <c r="S12">
        <f t="shared" si="5"/>
        <v>0</v>
      </c>
    </row>
    <row r="13" spans="1:21" x14ac:dyDescent="0.2">
      <c r="A13" s="6">
        <f t="shared" si="6"/>
        <v>0.6</v>
      </c>
      <c r="B13" s="6" t="s">
        <v>296</v>
      </c>
      <c r="C13">
        <v>40</v>
      </c>
      <c r="D13">
        <v>50</v>
      </c>
      <c r="E13">
        <v>20</v>
      </c>
      <c r="F13">
        <v>10</v>
      </c>
      <c r="G13">
        <v>15</v>
      </c>
      <c r="H13">
        <v>25</v>
      </c>
      <c r="I13">
        <f t="shared" si="0"/>
        <v>27</v>
      </c>
      <c r="J13" s="20" t="s">
        <v>538</v>
      </c>
      <c r="K13">
        <f t="shared" si="1"/>
        <v>0</v>
      </c>
      <c r="L13">
        <f t="shared" si="2"/>
        <v>1</v>
      </c>
      <c r="M13">
        <f t="shared" si="3"/>
        <v>0</v>
      </c>
      <c r="O13">
        <f t="shared" si="4"/>
        <v>0</v>
      </c>
      <c r="P13">
        <f t="shared" si="7"/>
        <v>0</v>
      </c>
      <c r="Q13">
        <f t="shared" si="8"/>
        <v>0</v>
      </c>
      <c r="R13">
        <f t="shared" si="9"/>
        <v>1</v>
      </c>
      <c r="S13">
        <f t="shared" si="5"/>
        <v>0</v>
      </c>
    </row>
    <row r="14" spans="1:21" x14ac:dyDescent="0.2">
      <c r="A14" s="6">
        <f t="shared" si="6"/>
        <v>0.7</v>
      </c>
      <c r="B14" s="6"/>
      <c r="C14">
        <v>30</v>
      </c>
      <c r="D14">
        <v>40</v>
      </c>
      <c r="E14">
        <v>25</v>
      </c>
      <c r="F14">
        <v>0</v>
      </c>
      <c r="G14">
        <v>10</v>
      </c>
      <c r="H14">
        <v>50</v>
      </c>
      <c r="I14">
        <f t="shared" si="0"/>
        <v>21</v>
      </c>
      <c r="J14" s="20" t="s">
        <v>538</v>
      </c>
      <c r="K14">
        <f t="shared" si="1"/>
        <v>0</v>
      </c>
      <c r="L14">
        <f t="shared" si="2"/>
        <v>0</v>
      </c>
      <c r="M14">
        <f t="shared" si="3"/>
        <v>1</v>
      </c>
      <c r="O14">
        <f t="shared" si="4"/>
        <v>0</v>
      </c>
      <c r="P14">
        <f t="shared" si="7"/>
        <v>0</v>
      </c>
      <c r="Q14">
        <f t="shared" si="8"/>
        <v>0</v>
      </c>
      <c r="R14">
        <f t="shared" si="9"/>
        <v>1</v>
      </c>
      <c r="S14">
        <f t="shared" si="5"/>
        <v>0</v>
      </c>
    </row>
    <row r="15" spans="1:21" x14ac:dyDescent="0.2">
      <c r="A15" s="6">
        <f t="shared" si="6"/>
        <v>0.79999999999999993</v>
      </c>
      <c r="B15" s="6"/>
      <c r="C15">
        <v>50</v>
      </c>
      <c r="D15" s="20">
        <v>40</v>
      </c>
      <c r="E15">
        <v>30</v>
      </c>
      <c r="F15">
        <v>10</v>
      </c>
      <c r="G15">
        <v>25</v>
      </c>
      <c r="H15">
        <v>20</v>
      </c>
      <c r="I15">
        <f t="shared" si="0"/>
        <v>31</v>
      </c>
      <c r="J15" s="20" t="s">
        <v>538</v>
      </c>
      <c r="K15">
        <f t="shared" si="1"/>
        <v>1</v>
      </c>
      <c r="L15">
        <f t="shared" si="2"/>
        <v>0</v>
      </c>
      <c r="M15">
        <f t="shared" si="3"/>
        <v>0</v>
      </c>
      <c r="O15">
        <f t="shared" si="4"/>
        <v>0</v>
      </c>
      <c r="P15">
        <f t="shared" si="7"/>
        <v>0</v>
      </c>
      <c r="Q15">
        <f t="shared" si="8"/>
        <v>0</v>
      </c>
      <c r="R15">
        <f t="shared" si="9"/>
        <v>0</v>
      </c>
      <c r="S15">
        <f t="shared" si="5"/>
        <v>1</v>
      </c>
    </row>
    <row r="16" spans="1:21" x14ac:dyDescent="0.2">
      <c r="A16" s="6">
        <f t="shared" si="6"/>
        <v>0.89999999999999991</v>
      </c>
      <c r="B16" s="6" t="s">
        <v>295</v>
      </c>
      <c r="C16">
        <v>30</v>
      </c>
      <c r="D16">
        <v>40</v>
      </c>
      <c r="E16">
        <v>30</v>
      </c>
      <c r="F16">
        <v>30</v>
      </c>
      <c r="G16">
        <v>10</v>
      </c>
      <c r="H16">
        <v>35</v>
      </c>
      <c r="I16">
        <f t="shared" si="0"/>
        <v>28</v>
      </c>
      <c r="J16" s="20" t="s">
        <v>538</v>
      </c>
      <c r="K16">
        <f t="shared" si="1"/>
        <v>0</v>
      </c>
      <c r="L16">
        <f t="shared" si="2"/>
        <v>1</v>
      </c>
      <c r="M16">
        <f t="shared" si="3"/>
        <v>0</v>
      </c>
      <c r="O16">
        <f t="shared" si="4"/>
        <v>0</v>
      </c>
      <c r="P16">
        <f t="shared" si="7"/>
        <v>0</v>
      </c>
      <c r="Q16">
        <f t="shared" si="8"/>
        <v>0</v>
      </c>
      <c r="R16">
        <f t="shared" si="9"/>
        <v>1</v>
      </c>
      <c r="S16">
        <f t="shared" si="5"/>
        <v>0</v>
      </c>
    </row>
    <row r="17" spans="1:21" x14ac:dyDescent="0.2">
      <c r="A17" s="6"/>
      <c r="B17" s="6"/>
    </row>
    <row r="18" spans="1:21" x14ac:dyDescent="0.2">
      <c r="A18" s="6"/>
      <c r="B18" s="6"/>
    </row>
    <row r="19" spans="1:21" x14ac:dyDescent="0.2">
      <c r="H19" s="19">
        <f>AVERAGE(H6:H18)</f>
        <v>34</v>
      </c>
      <c r="I19" s="19">
        <f>AVERAGE(I6:I18)</f>
        <v>23</v>
      </c>
      <c r="J19" t="s">
        <v>35</v>
      </c>
      <c r="K19">
        <f>SUM(K7:K18)/10</f>
        <v>0.2</v>
      </c>
      <c r="L19">
        <f>SUM(L7:L18)/10</f>
        <v>0.7</v>
      </c>
      <c r="M19">
        <f>SUM(M7:M18)/10</f>
        <v>0.1</v>
      </c>
      <c r="O19">
        <f>SUM(O7:O18)/10</f>
        <v>0</v>
      </c>
      <c r="P19">
        <f>SUM(P7:P18)/10</f>
        <v>0</v>
      </c>
      <c r="Q19">
        <f>SUM(Q7:Q18)/10</f>
        <v>0.3</v>
      </c>
      <c r="R19">
        <f>SUM(R7:R18)/10</f>
        <v>0.5</v>
      </c>
      <c r="S19">
        <f>SUM(S7:S18)/10</f>
        <v>0.2</v>
      </c>
      <c r="U19">
        <f>SUM(U7:U18)/10</f>
        <v>0</v>
      </c>
    </row>
    <row r="23" spans="1:21" x14ac:dyDescent="0.2">
      <c r="A23" s="4"/>
      <c r="B23" s="4"/>
    </row>
    <row r="25" spans="1:21" x14ac:dyDescent="0.2">
      <c r="S25" s="8"/>
    </row>
    <row r="26" spans="1:21" x14ac:dyDescent="0.2">
      <c r="L26" s="7"/>
      <c r="Q26" s="4"/>
    </row>
    <row r="27" spans="1:21" x14ac:dyDescent="0.2">
      <c r="C27" s="2"/>
      <c r="D27" s="2"/>
      <c r="E27" s="2"/>
      <c r="F27" s="2"/>
      <c r="G27" s="2"/>
      <c r="H27" s="2"/>
      <c r="I27" s="2"/>
      <c r="K27" s="2"/>
      <c r="L27" s="2"/>
      <c r="M27" s="2"/>
      <c r="O27" s="2"/>
      <c r="P27" s="2"/>
      <c r="Q27" s="2"/>
      <c r="R27" s="2"/>
      <c r="S27" s="2"/>
    </row>
    <row r="28" spans="1:21" x14ac:dyDescent="0.2">
      <c r="A28" s="4"/>
      <c r="B28" s="4"/>
    </row>
    <row r="29" spans="1:21" x14ac:dyDescent="0.2">
      <c r="A29" s="6"/>
      <c r="B29" s="6"/>
    </row>
    <row r="30" spans="1:21" x14ac:dyDescent="0.2">
      <c r="A30" s="6"/>
      <c r="B30" s="6"/>
    </row>
    <row r="31" spans="1:21" x14ac:dyDescent="0.2">
      <c r="A31" s="6"/>
      <c r="B31" s="6"/>
    </row>
    <row r="32" spans="1:21" x14ac:dyDescent="0.2">
      <c r="A32" s="6"/>
      <c r="B32" s="6"/>
    </row>
    <row r="33" spans="1:2" x14ac:dyDescent="0.2">
      <c r="A33" s="6"/>
      <c r="B33" s="6"/>
    </row>
    <row r="34" spans="1:2" x14ac:dyDescent="0.2">
      <c r="A34" s="6"/>
      <c r="B34" s="6"/>
    </row>
    <row r="35" spans="1:2" x14ac:dyDescent="0.2">
      <c r="A35" s="6"/>
      <c r="B35" s="6"/>
    </row>
    <row r="36" spans="1:2" x14ac:dyDescent="0.2">
      <c r="A36" s="6"/>
      <c r="B36" s="6"/>
    </row>
    <row r="37" spans="1:2" x14ac:dyDescent="0.2">
      <c r="A37" s="6"/>
      <c r="B37" s="6"/>
    </row>
    <row r="38" spans="1:2" x14ac:dyDescent="0.2">
      <c r="A38" s="6"/>
      <c r="B38" s="6"/>
    </row>
    <row r="39" spans="1:2" x14ac:dyDescent="0.2">
      <c r="A39" s="23"/>
      <c r="B39" s="23"/>
    </row>
    <row r="40" spans="1:2" x14ac:dyDescent="0.2">
      <c r="A40" s="6"/>
      <c r="B40" s="6"/>
    </row>
    <row r="41" spans="1:2" x14ac:dyDescent="0.2">
      <c r="A41" s="6"/>
      <c r="B41" s="6"/>
    </row>
    <row r="42" spans="1:2" x14ac:dyDescent="0.2">
      <c r="A42" s="6"/>
      <c r="B42" s="6"/>
    </row>
    <row r="43" spans="1:2" x14ac:dyDescent="0.2">
      <c r="A43" s="6"/>
      <c r="B43" s="6"/>
    </row>
    <row r="44" spans="1:2" x14ac:dyDescent="0.2">
      <c r="A44" s="6"/>
      <c r="B44" s="6"/>
    </row>
    <row r="45" spans="1:2" x14ac:dyDescent="0.2">
      <c r="A45" s="6"/>
      <c r="B45" s="6"/>
    </row>
    <row r="46" spans="1:2" x14ac:dyDescent="0.2">
      <c r="A46" s="6"/>
      <c r="B46" s="6"/>
    </row>
    <row r="47" spans="1:2" x14ac:dyDescent="0.2">
      <c r="A47" s="6"/>
      <c r="B47" s="6"/>
    </row>
    <row r="48" spans="1:2" x14ac:dyDescent="0.2">
      <c r="A48" s="6"/>
      <c r="B48" s="6"/>
    </row>
    <row r="49" spans="1:19" x14ac:dyDescent="0.2">
      <c r="A49" s="6"/>
      <c r="B49" s="6"/>
    </row>
    <row r="50" spans="1:19" x14ac:dyDescent="0.2">
      <c r="A50" s="6"/>
      <c r="B50" s="6"/>
    </row>
    <row r="51" spans="1:19" x14ac:dyDescent="0.2">
      <c r="A51" s="6"/>
      <c r="B51" s="6"/>
    </row>
    <row r="52" spans="1:19" x14ac:dyDescent="0.2">
      <c r="A52" s="6"/>
      <c r="B52" s="6"/>
    </row>
    <row r="53" spans="1:19" x14ac:dyDescent="0.2">
      <c r="A53" s="6"/>
      <c r="B53" s="6"/>
    </row>
    <row r="54" spans="1:19" x14ac:dyDescent="0.2">
      <c r="A54" s="6"/>
      <c r="B54" s="6"/>
    </row>
    <row r="56" spans="1:19" x14ac:dyDescent="0.2">
      <c r="J56" t="s">
        <v>35</v>
      </c>
      <c r="K56">
        <f>SUM(K29:K55)/10</f>
        <v>0</v>
      </c>
      <c r="L56">
        <f>SUM(L29:L55)/10</f>
        <v>0</v>
      </c>
      <c r="M56">
        <f>SUM(M29:M55)/10</f>
        <v>0</v>
      </c>
      <c r="O56">
        <f>SUM(O29:O54)/10</f>
        <v>0</v>
      </c>
      <c r="P56">
        <f>SUM(P29:P54)/10</f>
        <v>0</v>
      </c>
      <c r="Q56">
        <f>SUM(Q29:Q54)/10</f>
        <v>0</v>
      </c>
      <c r="R56">
        <f>SUM(R29:R54)/10</f>
        <v>0</v>
      </c>
      <c r="S56">
        <f>SUM(S29:S54)/10</f>
        <v>0</v>
      </c>
    </row>
  </sheetData>
  <phoneticPr fontId="4" type="noConversion"/>
  <pageMargins left="0.75" right="0.75" top="1" bottom="1" header="0.5" footer="0.5"/>
  <headerFooter alignWithMargins="0"/>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100"/>
  <sheetViews>
    <sheetView topLeftCell="A6" workbookViewId="0">
      <selection activeCell="J29" sqref="J29"/>
    </sheetView>
  </sheetViews>
  <sheetFormatPr defaultRowHeight="12.75" x14ac:dyDescent="0.2"/>
  <cols>
    <col min="1" max="1" width="9" customWidth="1"/>
    <col min="2" max="2" width="15.7109375" customWidth="1"/>
    <col min="8" max="8" width="10.85546875" customWidth="1"/>
    <col min="9" max="9" width="10.7109375" customWidth="1"/>
    <col min="10" max="10" width="13.7109375" customWidth="1"/>
    <col min="21" max="21" width="11" customWidth="1"/>
    <col min="22" max="22" width="10.140625" customWidth="1"/>
  </cols>
  <sheetData>
    <row r="1" spans="1:25" x14ac:dyDescent="0.2">
      <c r="A1" s="4" t="s">
        <v>54</v>
      </c>
      <c r="B1" s="4"/>
      <c r="F1" s="46"/>
      <c r="H1" s="60">
        <v>45236</v>
      </c>
      <c r="S1" s="8"/>
    </row>
    <row r="2" spans="1:25" x14ac:dyDescent="0.2">
      <c r="A2" s="4"/>
      <c r="B2" s="4" t="s">
        <v>254</v>
      </c>
      <c r="D2" s="20"/>
      <c r="F2" s="46"/>
      <c r="H2" s="60"/>
      <c r="L2" s="60"/>
      <c r="S2" s="8"/>
    </row>
    <row r="3" spans="1:25" x14ac:dyDescent="0.2">
      <c r="A3" s="4"/>
      <c r="B3" s="4" t="s">
        <v>384</v>
      </c>
      <c r="F3" s="46"/>
      <c r="O3">
        <v>5.0999999999999996</v>
      </c>
      <c r="P3">
        <v>10.1</v>
      </c>
      <c r="Q3">
        <v>20.100000000000001</v>
      </c>
      <c r="R3">
        <v>30.1</v>
      </c>
      <c r="S3" s="8" t="s">
        <v>42</v>
      </c>
    </row>
    <row r="4" spans="1:25" x14ac:dyDescent="0.2">
      <c r="I4">
        <f>G1</f>
        <v>0</v>
      </c>
      <c r="L4" s="7" t="s">
        <v>7</v>
      </c>
      <c r="Q4" s="4" t="s">
        <v>37</v>
      </c>
    </row>
    <row r="5" spans="1:25" ht="38.25" x14ac:dyDescent="0.2">
      <c r="C5" s="2" t="s">
        <v>1</v>
      </c>
      <c r="D5" s="2" t="s">
        <v>2</v>
      </c>
      <c r="E5" s="2" t="s">
        <v>3</v>
      </c>
      <c r="F5" s="2" t="s">
        <v>28</v>
      </c>
      <c r="G5" s="2" t="s">
        <v>49</v>
      </c>
      <c r="H5" s="2" t="s">
        <v>7</v>
      </c>
      <c r="I5" s="2" t="s">
        <v>29</v>
      </c>
      <c r="K5" s="2" t="s">
        <v>32</v>
      </c>
      <c r="L5" s="2" t="s">
        <v>33</v>
      </c>
      <c r="M5" s="2" t="s">
        <v>34</v>
      </c>
      <c r="O5" s="2" t="s">
        <v>38</v>
      </c>
      <c r="P5" s="2" t="s">
        <v>39</v>
      </c>
      <c r="Q5" s="2" t="s">
        <v>40</v>
      </c>
      <c r="R5" s="2" t="s">
        <v>41</v>
      </c>
      <c r="S5" s="2" t="s">
        <v>43</v>
      </c>
      <c r="U5" s="3" t="s">
        <v>164</v>
      </c>
      <c r="V5" s="3" t="s">
        <v>345</v>
      </c>
      <c r="W5" s="3" t="s">
        <v>166</v>
      </c>
      <c r="X5" s="1" t="s">
        <v>346</v>
      </c>
      <c r="Y5" s="3" t="s">
        <v>347</v>
      </c>
    </row>
    <row r="6" spans="1:25" x14ac:dyDescent="0.2">
      <c r="A6" s="4" t="s">
        <v>55</v>
      </c>
      <c r="B6" s="4"/>
    </row>
    <row r="7" spans="1:25" x14ac:dyDescent="0.2">
      <c r="A7" s="54">
        <v>0.4</v>
      </c>
      <c r="B7" s="6"/>
      <c r="C7">
        <v>5</v>
      </c>
      <c r="D7">
        <v>0</v>
      </c>
      <c r="E7">
        <v>0</v>
      </c>
      <c r="F7">
        <v>0</v>
      </c>
      <c r="G7">
        <v>0</v>
      </c>
      <c r="H7">
        <v>0</v>
      </c>
      <c r="I7">
        <f t="shared" ref="I7:I25" si="0">SUM(C7:G7)/5</f>
        <v>1</v>
      </c>
      <c r="J7" t="s">
        <v>508</v>
      </c>
      <c r="K7">
        <f t="shared" ref="K7:K25" si="1">IF(H7&lt;25,1,0)</f>
        <v>1</v>
      </c>
      <c r="L7">
        <f t="shared" ref="L7:L25" si="2">IF(H7=30,1,0)+IF(H7=40,1,0)+IF(H7=25,1,0)+IF(H7=35,1,0)</f>
        <v>0</v>
      </c>
      <c r="M7">
        <f t="shared" ref="M7:M25" si="3">1-L7-K7</f>
        <v>0</v>
      </c>
      <c r="O7">
        <f>IF(I7&lt;$O$3,1,0)</f>
        <v>1</v>
      </c>
      <c r="P7">
        <f>IF(I7&lt;P$3,1,0)-O7</f>
        <v>0</v>
      </c>
      <c r="Q7">
        <f>IF(I7&lt;Q$3,1,0)-O7-P7</f>
        <v>0</v>
      </c>
      <c r="R7">
        <f>IF(I7&lt;R$3,1,0)-O7-P7-Q7</f>
        <v>0</v>
      </c>
      <c r="S7">
        <f t="shared" ref="S7" si="4">1-SUM(O7:R7)</f>
        <v>0</v>
      </c>
      <c r="U7">
        <v>20</v>
      </c>
      <c r="V7">
        <f>H7</f>
        <v>0</v>
      </c>
      <c r="W7">
        <v>4</v>
      </c>
      <c r="X7">
        <v>6</v>
      </c>
      <c r="Y7">
        <f t="shared" ref="Y7:Y16" si="5">I7</f>
        <v>1</v>
      </c>
    </row>
    <row r="8" spans="1:25" x14ac:dyDescent="0.2">
      <c r="A8" s="54">
        <f t="shared" ref="A8:A24" si="6">0.1+A7</f>
        <v>0.5</v>
      </c>
      <c r="B8" s="6"/>
      <c r="C8">
        <v>5</v>
      </c>
      <c r="D8">
        <v>0</v>
      </c>
      <c r="E8">
        <v>0</v>
      </c>
      <c r="F8">
        <v>0</v>
      </c>
      <c r="G8">
        <v>0</v>
      </c>
      <c r="H8">
        <v>0</v>
      </c>
      <c r="I8">
        <f t="shared" si="0"/>
        <v>1</v>
      </c>
      <c r="J8" t="s">
        <v>508</v>
      </c>
      <c r="K8">
        <f t="shared" si="1"/>
        <v>1</v>
      </c>
      <c r="L8">
        <f t="shared" si="2"/>
        <v>0</v>
      </c>
      <c r="M8">
        <f t="shared" si="3"/>
        <v>0</v>
      </c>
      <c r="O8">
        <f t="shared" ref="O8:O16" si="7">IF(I8&lt;$O$3,1,0)</f>
        <v>1</v>
      </c>
      <c r="P8">
        <f t="shared" ref="P8:P16" si="8">IF(I8&lt;P$3,1,0)-O8</f>
        <v>0</v>
      </c>
      <c r="Q8">
        <f t="shared" ref="Q8:Q16" si="9">IF(I8&lt;Q$3,1,0)-O8-P8</f>
        <v>0</v>
      </c>
      <c r="R8">
        <f t="shared" ref="R8:R16" si="10">IF(I8&lt;R$3,1,0)-O8-P8-Q8</f>
        <v>0</v>
      </c>
      <c r="S8">
        <f t="shared" ref="S8:S16" si="11">1-SUM(O8:R8)</f>
        <v>0</v>
      </c>
      <c r="U8">
        <v>30</v>
      </c>
      <c r="V8">
        <f t="shared" ref="V8:V25" si="12">H8</f>
        <v>0</v>
      </c>
      <c r="W8">
        <v>10</v>
      </c>
      <c r="X8">
        <v>12</v>
      </c>
      <c r="Y8">
        <f t="shared" si="5"/>
        <v>1</v>
      </c>
    </row>
    <row r="9" spans="1:25" x14ac:dyDescent="0.2">
      <c r="A9" s="54">
        <f t="shared" si="6"/>
        <v>0.6</v>
      </c>
      <c r="B9" s="6" t="s">
        <v>299</v>
      </c>
      <c r="C9">
        <v>10</v>
      </c>
      <c r="D9">
        <v>0</v>
      </c>
      <c r="E9">
        <v>0</v>
      </c>
      <c r="F9">
        <v>0</v>
      </c>
      <c r="G9">
        <v>0</v>
      </c>
      <c r="H9">
        <v>0</v>
      </c>
      <c r="I9">
        <f t="shared" si="0"/>
        <v>2</v>
      </c>
      <c r="J9" t="s">
        <v>508</v>
      </c>
      <c r="K9">
        <f t="shared" si="1"/>
        <v>1</v>
      </c>
      <c r="L9">
        <f t="shared" si="2"/>
        <v>0</v>
      </c>
      <c r="M9">
        <f t="shared" si="3"/>
        <v>0</v>
      </c>
      <c r="O9">
        <f t="shared" si="7"/>
        <v>1</v>
      </c>
      <c r="P9">
        <f t="shared" si="8"/>
        <v>0</v>
      </c>
      <c r="Q9">
        <f t="shared" si="9"/>
        <v>0</v>
      </c>
      <c r="R9">
        <f t="shared" si="10"/>
        <v>0</v>
      </c>
      <c r="S9">
        <f t="shared" si="11"/>
        <v>0</v>
      </c>
      <c r="U9">
        <v>20</v>
      </c>
      <c r="V9">
        <f t="shared" si="12"/>
        <v>0</v>
      </c>
      <c r="W9">
        <v>16</v>
      </c>
      <c r="X9">
        <v>16</v>
      </c>
      <c r="Y9">
        <f t="shared" si="5"/>
        <v>2</v>
      </c>
    </row>
    <row r="10" spans="1:25" x14ac:dyDescent="0.2">
      <c r="A10" s="54">
        <f t="shared" si="6"/>
        <v>0.7</v>
      </c>
      <c r="B10" s="6"/>
      <c r="C10">
        <v>5</v>
      </c>
      <c r="D10">
        <v>0</v>
      </c>
      <c r="E10">
        <v>0</v>
      </c>
      <c r="F10">
        <v>0</v>
      </c>
      <c r="G10">
        <v>0</v>
      </c>
      <c r="H10">
        <v>0</v>
      </c>
      <c r="I10">
        <f t="shared" si="0"/>
        <v>1</v>
      </c>
      <c r="J10" t="s">
        <v>508</v>
      </c>
      <c r="K10">
        <f t="shared" si="1"/>
        <v>1</v>
      </c>
      <c r="L10">
        <f t="shared" si="2"/>
        <v>0</v>
      </c>
      <c r="M10">
        <f t="shared" si="3"/>
        <v>0</v>
      </c>
      <c r="O10">
        <f t="shared" si="7"/>
        <v>1</v>
      </c>
      <c r="P10">
        <f t="shared" si="8"/>
        <v>0</v>
      </c>
      <c r="Q10">
        <f t="shared" si="9"/>
        <v>0</v>
      </c>
      <c r="R10">
        <f t="shared" si="10"/>
        <v>0</v>
      </c>
      <c r="S10">
        <f t="shared" si="11"/>
        <v>0</v>
      </c>
      <c r="U10">
        <v>20</v>
      </c>
      <c r="V10">
        <f t="shared" si="12"/>
        <v>0</v>
      </c>
      <c r="W10">
        <v>24</v>
      </c>
      <c r="X10">
        <v>30</v>
      </c>
      <c r="Y10">
        <f t="shared" si="5"/>
        <v>1</v>
      </c>
    </row>
    <row r="11" spans="1:25" x14ac:dyDescent="0.2">
      <c r="A11" s="54">
        <f t="shared" si="6"/>
        <v>0.79999999999999993</v>
      </c>
      <c r="B11" s="6"/>
      <c r="C11">
        <v>10</v>
      </c>
      <c r="D11">
        <v>0</v>
      </c>
      <c r="E11">
        <v>0</v>
      </c>
      <c r="F11">
        <v>0</v>
      </c>
      <c r="G11">
        <v>0</v>
      </c>
      <c r="H11">
        <v>0</v>
      </c>
      <c r="I11">
        <f t="shared" si="0"/>
        <v>2</v>
      </c>
      <c r="J11" t="s">
        <v>508</v>
      </c>
      <c r="K11">
        <f t="shared" si="1"/>
        <v>1</v>
      </c>
      <c r="L11">
        <f t="shared" si="2"/>
        <v>0</v>
      </c>
      <c r="M11">
        <f t="shared" si="3"/>
        <v>0</v>
      </c>
      <c r="O11">
        <f t="shared" si="7"/>
        <v>1</v>
      </c>
      <c r="P11">
        <f t="shared" si="8"/>
        <v>0</v>
      </c>
      <c r="Q11">
        <f t="shared" si="9"/>
        <v>0</v>
      </c>
      <c r="R11">
        <f t="shared" si="10"/>
        <v>0</v>
      </c>
      <c r="S11">
        <f t="shared" si="11"/>
        <v>0</v>
      </c>
      <c r="U11">
        <v>40</v>
      </c>
      <c r="V11">
        <f t="shared" si="12"/>
        <v>0</v>
      </c>
      <c r="W11">
        <v>46</v>
      </c>
      <c r="X11">
        <v>20</v>
      </c>
      <c r="Y11">
        <f t="shared" si="5"/>
        <v>2</v>
      </c>
    </row>
    <row r="12" spans="1:25" x14ac:dyDescent="0.2">
      <c r="A12" s="54">
        <f t="shared" si="6"/>
        <v>0.89999999999999991</v>
      </c>
      <c r="B12" s="6"/>
      <c r="C12">
        <v>5</v>
      </c>
      <c r="D12">
        <v>0</v>
      </c>
      <c r="E12">
        <v>0</v>
      </c>
      <c r="F12">
        <v>0</v>
      </c>
      <c r="G12">
        <v>0</v>
      </c>
      <c r="H12">
        <v>0</v>
      </c>
      <c r="I12">
        <f t="shared" si="0"/>
        <v>1</v>
      </c>
      <c r="J12" t="s">
        <v>508</v>
      </c>
      <c r="K12">
        <f t="shared" si="1"/>
        <v>1</v>
      </c>
      <c r="L12">
        <f t="shared" si="2"/>
        <v>0</v>
      </c>
      <c r="M12">
        <f t="shared" si="3"/>
        <v>0</v>
      </c>
      <c r="O12">
        <f t="shared" si="7"/>
        <v>1</v>
      </c>
      <c r="P12">
        <f t="shared" si="8"/>
        <v>0</v>
      </c>
      <c r="Q12">
        <f t="shared" si="9"/>
        <v>0</v>
      </c>
      <c r="R12">
        <f t="shared" si="10"/>
        <v>0</v>
      </c>
      <c r="S12">
        <f t="shared" si="11"/>
        <v>0</v>
      </c>
      <c r="U12">
        <v>40</v>
      </c>
      <c r="V12">
        <f t="shared" si="12"/>
        <v>0</v>
      </c>
      <c r="W12">
        <v>50</v>
      </c>
      <c r="X12">
        <v>16</v>
      </c>
      <c r="Y12">
        <f t="shared" si="5"/>
        <v>1</v>
      </c>
    </row>
    <row r="13" spans="1:25" x14ac:dyDescent="0.2">
      <c r="A13" s="54">
        <f t="shared" si="6"/>
        <v>0.99999999999999989</v>
      </c>
      <c r="B13" s="6"/>
      <c r="C13">
        <v>10</v>
      </c>
      <c r="D13">
        <v>0</v>
      </c>
      <c r="E13">
        <v>0</v>
      </c>
      <c r="F13">
        <v>0</v>
      </c>
      <c r="G13">
        <v>0</v>
      </c>
      <c r="H13">
        <v>0</v>
      </c>
      <c r="I13">
        <f t="shared" si="0"/>
        <v>2</v>
      </c>
      <c r="J13" t="s">
        <v>508</v>
      </c>
      <c r="K13">
        <f t="shared" si="1"/>
        <v>1</v>
      </c>
      <c r="L13">
        <f t="shared" si="2"/>
        <v>0</v>
      </c>
      <c r="M13">
        <f t="shared" si="3"/>
        <v>0</v>
      </c>
      <c r="O13">
        <f t="shared" si="7"/>
        <v>1</v>
      </c>
      <c r="P13">
        <f t="shared" si="8"/>
        <v>0</v>
      </c>
      <c r="Q13">
        <f t="shared" si="9"/>
        <v>0</v>
      </c>
      <c r="R13">
        <f t="shared" si="10"/>
        <v>0</v>
      </c>
      <c r="S13">
        <f t="shared" si="11"/>
        <v>0</v>
      </c>
      <c r="U13">
        <v>20</v>
      </c>
      <c r="V13">
        <f t="shared" si="12"/>
        <v>0</v>
      </c>
      <c r="W13">
        <v>16</v>
      </c>
      <c r="X13">
        <v>4</v>
      </c>
      <c r="Y13">
        <f t="shared" si="5"/>
        <v>2</v>
      </c>
    </row>
    <row r="14" spans="1:25" x14ac:dyDescent="0.2">
      <c r="A14" s="54">
        <f t="shared" si="6"/>
        <v>1.0999999999999999</v>
      </c>
      <c r="B14" s="6" t="s">
        <v>478</v>
      </c>
      <c r="C14">
        <v>5</v>
      </c>
      <c r="D14">
        <v>0</v>
      </c>
      <c r="E14">
        <v>0</v>
      </c>
      <c r="F14">
        <v>0</v>
      </c>
      <c r="G14">
        <v>0</v>
      </c>
      <c r="H14">
        <v>0</v>
      </c>
      <c r="I14">
        <f t="shared" si="0"/>
        <v>1</v>
      </c>
      <c r="J14" t="s">
        <v>508</v>
      </c>
      <c r="K14">
        <f t="shared" si="1"/>
        <v>1</v>
      </c>
      <c r="L14">
        <f t="shared" si="2"/>
        <v>0</v>
      </c>
      <c r="M14">
        <f t="shared" si="3"/>
        <v>0</v>
      </c>
      <c r="O14">
        <f t="shared" si="7"/>
        <v>1</v>
      </c>
      <c r="P14">
        <f t="shared" si="8"/>
        <v>0</v>
      </c>
      <c r="Q14">
        <f t="shared" si="9"/>
        <v>0</v>
      </c>
      <c r="R14">
        <f t="shared" si="10"/>
        <v>0</v>
      </c>
      <c r="S14">
        <f t="shared" si="11"/>
        <v>0</v>
      </c>
      <c r="U14">
        <v>30</v>
      </c>
      <c r="V14">
        <f t="shared" si="12"/>
        <v>0</v>
      </c>
      <c r="W14">
        <v>38</v>
      </c>
      <c r="X14">
        <v>16</v>
      </c>
      <c r="Y14">
        <f t="shared" si="5"/>
        <v>1</v>
      </c>
    </row>
    <row r="15" spans="1:25" x14ac:dyDescent="0.2">
      <c r="A15" s="54">
        <f t="shared" si="6"/>
        <v>1.2</v>
      </c>
      <c r="B15" s="6"/>
      <c r="C15">
        <v>5</v>
      </c>
      <c r="D15">
        <v>0</v>
      </c>
      <c r="E15">
        <v>0</v>
      </c>
      <c r="F15">
        <v>0</v>
      </c>
      <c r="G15">
        <v>0</v>
      </c>
      <c r="H15">
        <v>0</v>
      </c>
      <c r="I15">
        <f t="shared" si="0"/>
        <v>1</v>
      </c>
      <c r="J15" t="s">
        <v>508</v>
      </c>
      <c r="K15">
        <f t="shared" si="1"/>
        <v>1</v>
      </c>
      <c r="L15">
        <f t="shared" si="2"/>
        <v>0</v>
      </c>
      <c r="M15">
        <f t="shared" si="3"/>
        <v>0</v>
      </c>
      <c r="O15">
        <f t="shared" si="7"/>
        <v>1</v>
      </c>
      <c r="P15">
        <f t="shared" si="8"/>
        <v>0</v>
      </c>
      <c r="Q15">
        <f t="shared" si="9"/>
        <v>0</v>
      </c>
      <c r="R15">
        <f t="shared" si="10"/>
        <v>0</v>
      </c>
      <c r="S15">
        <f t="shared" si="11"/>
        <v>0</v>
      </c>
      <c r="U15">
        <v>50</v>
      </c>
      <c r="V15">
        <f t="shared" si="12"/>
        <v>0</v>
      </c>
      <c r="W15">
        <v>40</v>
      </c>
      <c r="X15">
        <v>6</v>
      </c>
      <c r="Y15">
        <f t="shared" si="5"/>
        <v>1</v>
      </c>
    </row>
    <row r="16" spans="1:25" x14ac:dyDescent="0.2">
      <c r="A16" s="29" t="s">
        <v>101</v>
      </c>
      <c r="B16" s="29"/>
      <c r="C16">
        <v>5</v>
      </c>
      <c r="D16">
        <v>10</v>
      </c>
      <c r="E16">
        <v>0</v>
      </c>
      <c r="F16">
        <v>0</v>
      </c>
      <c r="G16">
        <v>0</v>
      </c>
      <c r="H16">
        <v>0</v>
      </c>
      <c r="I16">
        <f t="shared" si="0"/>
        <v>3</v>
      </c>
      <c r="J16" t="s">
        <v>508</v>
      </c>
      <c r="K16">
        <f t="shared" si="1"/>
        <v>1</v>
      </c>
      <c r="L16">
        <f t="shared" si="2"/>
        <v>0</v>
      </c>
      <c r="M16">
        <f t="shared" si="3"/>
        <v>0</v>
      </c>
      <c r="O16">
        <f t="shared" si="7"/>
        <v>1</v>
      </c>
      <c r="P16">
        <f t="shared" si="8"/>
        <v>0</v>
      </c>
      <c r="Q16">
        <f t="shared" si="9"/>
        <v>0</v>
      </c>
      <c r="R16">
        <f t="shared" si="10"/>
        <v>0</v>
      </c>
      <c r="S16">
        <f t="shared" si="11"/>
        <v>0</v>
      </c>
      <c r="U16">
        <v>0</v>
      </c>
      <c r="V16">
        <f t="shared" si="12"/>
        <v>0</v>
      </c>
      <c r="W16">
        <v>0</v>
      </c>
      <c r="X16">
        <v>14</v>
      </c>
      <c r="Y16">
        <f t="shared" si="5"/>
        <v>3</v>
      </c>
    </row>
    <row r="17" spans="1:25" x14ac:dyDescent="0.2">
      <c r="A17" s="13" t="s">
        <v>403</v>
      </c>
      <c r="B17" s="13"/>
      <c r="L17">
        <f t="shared" si="2"/>
        <v>0</v>
      </c>
    </row>
    <row r="18" spans="1:25" x14ac:dyDescent="0.2">
      <c r="A18" s="54">
        <v>1.4</v>
      </c>
      <c r="B18" s="6"/>
      <c r="C18">
        <v>10</v>
      </c>
      <c r="D18">
        <v>10</v>
      </c>
      <c r="E18">
        <v>10</v>
      </c>
      <c r="F18">
        <v>10</v>
      </c>
      <c r="G18">
        <v>10</v>
      </c>
      <c r="H18">
        <v>20</v>
      </c>
      <c r="I18">
        <f t="shared" si="0"/>
        <v>10</v>
      </c>
      <c r="J18" s="20" t="s">
        <v>544</v>
      </c>
      <c r="K18">
        <f t="shared" si="1"/>
        <v>1</v>
      </c>
      <c r="L18">
        <f t="shared" si="2"/>
        <v>0</v>
      </c>
      <c r="M18">
        <f t="shared" si="3"/>
        <v>0</v>
      </c>
      <c r="O18">
        <f t="shared" ref="O18:O25" si="13">IF(I18&lt;$O$3,1,0)</f>
        <v>0</v>
      </c>
      <c r="P18">
        <f t="shared" ref="P18:P25" si="14">IF(I18&lt;P$3,1,0)-O18</f>
        <v>1</v>
      </c>
      <c r="Q18">
        <f t="shared" ref="Q18:Q25" si="15">IF(I18&lt;Q$3,1,0)-O18-P18</f>
        <v>0</v>
      </c>
      <c r="R18">
        <f t="shared" ref="R18:R25" si="16">IF(I18&lt;R$3,1,0)-O18-P18-Q18</f>
        <v>0</v>
      </c>
      <c r="S18">
        <f t="shared" ref="S18:S25" si="17">1-SUM(O18:R18)</f>
        <v>0</v>
      </c>
      <c r="U18">
        <v>10</v>
      </c>
      <c r="V18">
        <f t="shared" si="12"/>
        <v>20</v>
      </c>
      <c r="W18">
        <v>12</v>
      </c>
      <c r="X18">
        <v>12</v>
      </c>
      <c r="Y18">
        <f t="shared" ref="Y18:Y25" si="18">I18</f>
        <v>10</v>
      </c>
    </row>
    <row r="19" spans="1:25" x14ac:dyDescent="0.2">
      <c r="A19" s="54">
        <f t="shared" si="6"/>
        <v>1.5</v>
      </c>
      <c r="B19" s="23" t="s">
        <v>423</v>
      </c>
      <c r="C19">
        <v>30</v>
      </c>
      <c r="D19">
        <v>30</v>
      </c>
      <c r="E19">
        <v>20</v>
      </c>
      <c r="F19">
        <v>10</v>
      </c>
      <c r="G19">
        <v>20</v>
      </c>
      <c r="H19">
        <v>60</v>
      </c>
      <c r="I19">
        <f t="shared" si="0"/>
        <v>22</v>
      </c>
      <c r="J19" s="20" t="s">
        <v>544</v>
      </c>
      <c r="K19">
        <f t="shared" si="1"/>
        <v>0</v>
      </c>
      <c r="L19">
        <f t="shared" si="2"/>
        <v>0</v>
      </c>
      <c r="M19">
        <f t="shared" si="3"/>
        <v>1</v>
      </c>
      <c r="O19">
        <f t="shared" si="13"/>
        <v>0</v>
      </c>
      <c r="P19">
        <f t="shared" si="14"/>
        <v>0</v>
      </c>
      <c r="Q19">
        <f t="shared" si="15"/>
        <v>0</v>
      </c>
      <c r="R19">
        <f t="shared" si="16"/>
        <v>1</v>
      </c>
      <c r="S19">
        <f t="shared" si="17"/>
        <v>0</v>
      </c>
      <c r="U19">
        <v>20</v>
      </c>
      <c r="V19">
        <f t="shared" si="12"/>
        <v>60</v>
      </c>
      <c r="W19">
        <v>16</v>
      </c>
      <c r="X19">
        <v>6</v>
      </c>
      <c r="Y19">
        <f t="shared" si="18"/>
        <v>22</v>
      </c>
    </row>
    <row r="20" spans="1:25" x14ac:dyDescent="0.2">
      <c r="A20" s="54">
        <f t="shared" si="6"/>
        <v>1.6</v>
      </c>
      <c r="B20" s="23" t="s">
        <v>423</v>
      </c>
      <c r="C20">
        <v>30</v>
      </c>
      <c r="D20">
        <v>40</v>
      </c>
      <c r="E20">
        <v>30</v>
      </c>
      <c r="F20">
        <v>20</v>
      </c>
      <c r="G20">
        <v>25</v>
      </c>
      <c r="H20">
        <v>60</v>
      </c>
      <c r="I20">
        <f t="shared" si="0"/>
        <v>29</v>
      </c>
      <c r="J20" s="20" t="s">
        <v>544</v>
      </c>
      <c r="K20">
        <f t="shared" si="1"/>
        <v>0</v>
      </c>
      <c r="L20">
        <f t="shared" si="2"/>
        <v>0</v>
      </c>
      <c r="M20">
        <f t="shared" si="3"/>
        <v>1</v>
      </c>
      <c r="O20">
        <f t="shared" si="13"/>
        <v>0</v>
      </c>
      <c r="P20">
        <f t="shared" si="14"/>
        <v>0</v>
      </c>
      <c r="Q20">
        <f t="shared" si="15"/>
        <v>0</v>
      </c>
      <c r="R20">
        <f t="shared" si="16"/>
        <v>1</v>
      </c>
      <c r="S20">
        <f t="shared" si="17"/>
        <v>0</v>
      </c>
      <c r="U20">
        <v>20</v>
      </c>
      <c r="V20">
        <f t="shared" si="12"/>
        <v>60</v>
      </c>
      <c r="W20">
        <v>12</v>
      </c>
      <c r="X20">
        <v>6</v>
      </c>
      <c r="Y20">
        <f t="shared" si="18"/>
        <v>29</v>
      </c>
    </row>
    <row r="21" spans="1:25" x14ac:dyDescent="0.2">
      <c r="A21" s="54">
        <f t="shared" si="6"/>
        <v>1.7000000000000002</v>
      </c>
      <c r="B21" s="23" t="s">
        <v>423</v>
      </c>
      <c r="C21">
        <v>0</v>
      </c>
      <c r="D21">
        <v>0</v>
      </c>
      <c r="E21">
        <v>0</v>
      </c>
      <c r="F21">
        <v>0</v>
      </c>
      <c r="G21">
        <v>10</v>
      </c>
      <c r="H21">
        <v>10</v>
      </c>
      <c r="I21">
        <f t="shared" si="0"/>
        <v>2</v>
      </c>
      <c r="J21" s="20" t="s">
        <v>544</v>
      </c>
      <c r="K21">
        <f t="shared" si="1"/>
        <v>1</v>
      </c>
      <c r="L21">
        <f t="shared" si="2"/>
        <v>0</v>
      </c>
      <c r="M21">
        <f t="shared" si="3"/>
        <v>0</v>
      </c>
      <c r="O21">
        <f t="shared" si="13"/>
        <v>1</v>
      </c>
      <c r="P21">
        <f t="shared" si="14"/>
        <v>0</v>
      </c>
      <c r="Q21">
        <f t="shared" si="15"/>
        <v>0</v>
      </c>
      <c r="R21">
        <f t="shared" si="16"/>
        <v>0</v>
      </c>
      <c r="S21">
        <f t="shared" si="17"/>
        <v>0</v>
      </c>
      <c r="U21">
        <v>30</v>
      </c>
      <c r="V21">
        <f t="shared" si="12"/>
        <v>10</v>
      </c>
      <c r="W21">
        <v>24</v>
      </c>
      <c r="X21">
        <v>8</v>
      </c>
      <c r="Y21">
        <f t="shared" si="18"/>
        <v>2</v>
      </c>
    </row>
    <row r="22" spans="1:25" x14ac:dyDescent="0.2">
      <c r="A22" s="54">
        <f t="shared" si="6"/>
        <v>1.8000000000000003</v>
      </c>
      <c r="B22" s="6"/>
      <c r="C22">
        <v>10</v>
      </c>
      <c r="D22">
        <v>10</v>
      </c>
      <c r="E22">
        <v>0</v>
      </c>
      <c r="F22">
        <v>0</v>
      </c>
      <c r="G22">
        <v>0</v>
      </c>
      <c r="H22">
        <v>10</v>
      </c>
      <c r="I22">
        <f t="shared" si="0"/>
        <v>4</v>
      </c>
      <c r="J22" s="20" t="s">
        <v>544</v>
      </c>
      <c r="K22">
        <f t="shared" si="1"/>
        <v>1</v>
      </c>
      <c r="L22">
        <f t="shared" si="2"/>
        <v>0</v>
      </c>
      <c r="M22">
        <f t="shared" si="3"/>
        <v>0</v>
      </c>
      <c r="O22">
        <f t="shared" si="13"/>
        <v>1</v>
      </c>
      <c r="P22">
        <f t="shared" si="14"/>
        <v>0</v>
      </c>
      <c r="Q22">
        <f t="shared" si="15"/>
        <v>0</v>
      </c>
      <c r="R22">
        <f t="shared" si="16"/>
        <v>0</v>
      </c>
      <c r="S22">
        <f t="shared" si="17"/>
        <v>0</v>
      </c>
      <c r="U22">
        <v>30</v>
      </c>
      <c r="V22">
        <f t="shared" si="12"/>
        <v>10</v>
      </c>
      <c r="W22">
        <v>12</v>
      </c>
      <c r="X22">
        <v>8</v>
      </c>
      <c r="Y22">
        <f t="shared" si="18"/>
        <v>4</v>
      </c>
    </row>
    <row r="23" spans="1:25" x14ac:dyDescent="0.2">
      <c r="A23" s="54">
        <f t="shared" si="6"/>
        <v>1.9000000000000004</v>
      </c>
      <c r="B23" s="6" t="s">
        <v>385</v>
      </c>
      <c r="C23">
        <v>10</v>
      </c>
      <c r="D23">
        <v>10</v>
      </c>
      <c r="E23">
        <v>10</v>
      </c>
      <c r="F23">
        <v>0</v>
      </c>
      <c r="G23">
        <v>0</v>
      </c>
      <c r="H23">
        <v>10</v>
      </c>
      <c r="I23">
        <f t="shared" si="0"/>
        <v>6</v>
      </c>
      <c r="J23" s="20" t="s">
        <v>544</v>
      </c>
      <c r="K23">
        <f t="shared" si="1"/>
        <v>1</v>
      </c>
      <c r="L23">
        <f t="shared" si="2"/>
        <v>0</v>
      </c>
      <c r="M23">
        <f t="shared" si="3"/>
        <v>0</v>
      </c>
      <c r="O23">
        <f t="shared" si="13"/>
        <v>0</v>
      </c>
      <c r="P23">
        <f t="shared" si="14"/>
        <v>1</v>
      </c>
      <c r="Q23">
        <f t="shared" si="15"/>
        <v>0</v>
      </c>
      <c r="R23">
        <f t="shared" si="16"/>
        <v>0</v>
      </c>
      <c r="S23">
        <f t="shared" si="17"/>
        <v>0</v>
      </c>
      <c r="U23">
        <v>20</v>
      </c>
      <c r="V23">
        <f t="shared" si="12"/>
        <v>10</v>
      </c>
      <c r="W23">
        <v>14</v>
      </c>
      <c r="X23">
        <v>6</v>
      </c>
      <c r="Y23">
        <f t="shared" si="18"/>
        <v>6</v>
      </c>
    </row>
    <row r="24" spans="1:25" x14ac:dyDescent="0.2">
      <c r="A24" s="54">
        <f t="shared" si="6"/>
        <v>2.0000000000000004</v>
      </c>
      <c r="B24" s="6"/>
      <c r="C24">
        <v>10</v>
      </c>
      <c r="D24">
        <v>10</v>
      </c>
      <c r="E24">
        <v>15</v>
      </c>
      <c r="F24">
        <v>0</v>
      </c>
      <c r="G24">
        <v>0</v>
      </c>
      <c r="H24">
        <v>10</v>
      </c>
      <c r="I24">
        <f t="shared" si="0"/>
        <v>7</v>
      </c>
      <c r="J24" s="20" t="s">
        <v>544</v>
      </c>
      <c r="K24">
        <f t="shared" si="1"/>
        <v>1</v>
      </c>
      <c r="L24">
        <f t="shared" si="2"/>
        <v>0</v>
      </c>
      <c r="M24">
        <f t="shared" si="3"/>
        <v>0</v>
      </c>
      <c r="O24">
        <f t="shared" si="13"/>
        <v>0</v>
      </c>
      <c r="P24">
        <f t="shared" si="14"/>
        <v>1</v>
      </c>
      <c r="Q24">
        <f t="shared" si="15"/>
        <v>0</v>
      </c>
      <c r="R24">
        <f t="shared" si="16"/>
        <v>0</v>
      </c>
      <c r="S24">
        <f t="shared" si="17"/>
        <v>0</v>
      </c>
      <c r="U24">
        <v>20</v>
      </c>
      <c r="V24">
        <f t="shared" si="12"/>
        <v>10</v>
      </c>
      <c r="W24">
        <v>14</v>
      </c>
      <c r="X24">
        <v>6</v>
      </c>
      <c r="Y24">
        <f t="shared" si="18"/>
        <v>7</v>
      </c>
    </row>
    <row r="25" spans="1:25" x14ac:dyDescent="0.2">
      <c r="A25" s="29" t="s">
        <v>102</v>
      </c>
      <c r="B25" s="29"/>
      <c r="C25">
        <v>10</v>
      </c>
      <c r="D25">
        <v>10</v>
      </c>
      <c r="E25">
        <v>10</v>
      </c>
      <c r="F25">
        <v>0</v>
      </c>
      <c r="G25">
        <v>0</v>
      </c>
      <c r="H25">
        <v>10</v>
      </c>
      <c r="I25">
        <f t="shared" si="0"/>
        <v>6</v>
      </c>
      <c r="J25" s="20" t="s">
        <v>544</v>
      </c>
      <c r="K25">
        <f t="shared" si="1"/>
        <v>1</v>
      </c>
      <c r="L25">
        <f t="shared" si="2"/>
        <v>0</v>
      </c>
      <c r="M25">
        <f t="shared" si="3"/>
        <v>0</v>
      </c>
      <c r="O25">
        <f t="shared" si="13"/>
        <v>0</v>
      </c>
      <c r="P25">
        <f t="shared" si="14"/>
        <v>1</v>
      </c>
      <c r="Q25">
        <f t="shared" si="15"/>
        <v>0</v>
      </c>
      <c r="R25">
        <f t="shared" si="16"/>
        <v>0</v>
      </c>
      <c r="S25">
        <f t="shared" si="17"/>
        <v>0</v>
      </c>
      <c r="U25">
        <v>30</v>
      </c>
      <c r="V25">
        <f t="shared" si="12"/>
        <v>10</v>
      </c>
      <c r="W25">
        <v>6</v>
      </c>
      <c r="X25">
        <v>6</v>
      </c>
      <c r="Y25">
        <f t="shared" si="18"/>
        <v>6</v>
      </c>
    </row>
    <row r="26" spans="1:25" x14ac:dyDescent="0.2">
      <c r="A26" s="6"/>
      <c r="B26" s="6"/>
    </row>
    <row r="28" spans="1:25" x14ac:dyDescent="0.2">
      <c r="H28" s="19">
        <f>AVERAGE(H6:H26)</f>
        <v>10.555555555555555</v>
      </c>
      <c r="I28" s="19">
        <f>AVERAGE(I6:I26)</f>
        <v>5.6111111111111107</v>
      </c>
      <c r="J28" t="s">
        <v>35</v>
      </c>
      <c r="K28">
        <f>SUM(K7:K27)/10</f>
        <v>1.6</v>
      </c>
      <c r="L28">
        <f>SUM(L7:L27)/10</f>
        <v>0</v>
      </c>
      <c r="M28">
        <f>SUM(M7:M27)/10</f>
        <v>0.2</v>
      </c>
      <c r="O28">
        <f>SUM(O7:O26)/10</f>
        <v>1.2</v>
      </c>
      <c r="P28">
        <f>SUM(P7:P26)/10</f>
        <v>0.4</v>
      </c>
      <c r="Q28">
        <f>SUM(Q7:Q26)/10</f>
        <v>0</v>
      </c>
      <c r="R28">
        <f>SUM(R7:R26)/10</f>
        <v>0.2</v>
      </c>
      <c r="S28">
        <f>SUM(S7:S26)/10</f>
        <v>0</v>
      </c>
      <c r="U28" s="19">
        <f>AVERAGE(U6:U26)</f>
        <v>25</v>
      </c>
      <c r="V28" s="19">
        <f>AVERAGE(V6:V26)</f>
        <v>10.555555555555555</v>
      </c>
      <c r="W28" s="19">
        <f>AVERAGE(V6:V26)</f>
        <v>10.555555555555555</v>
      </c>
      <c r="X28">
        <v>11</v>
      </c>
      <c r="Y28" s="19">
        <f>AVERAGE(Y6:Y26)</f>
        <v>5.6111111111111107</v>
      </c>
    </row>
    <row r="30" spans="1:25" x14ac:dyDescent="0.2">
      <c r="E30" s="4" t="s">
        <v>55</v>
      </c>
      <c r="H30" s="19">
        <f>AVERAGE(Lafayette!H7:H16)</f>
        <v>0</v>
      </c>
      <c r="I30" s="19">
        <f>AVERAGE(Lafayette!I7:I16)</f>
        <v>1.5</v>
      </c>
      <c r="U30" s="19">
        <f>AVERAGE(Lafayette!U7:U16)</f>
        <v>27</v>
      </c>
      <c r="V30" s="19">
        <f>AVERAGE(Lafayette!V7:V16)</f>
        <v>0</v>
      </c>
      <c r="W30" s="19">
        <f>AVERAGE(Lafayette!V7:V16)</f>
        <v>0</v>
      </c>
      <c r="X30">
        <v>14</v>
      </c>
      <c r="Y30" s="19">
        <f>AVERAGE(Lafayette!Y7:Y16)</f>
        <v>1.5</v>
      </c>
    </row>
    <row r="31" spans="1:25" x14ac:dyDescent="0.2">
      <c r="A31" s="22"/>
      <c r="B31" s="22"/>
      <c r="E31" s="13" t="s">
        <v>56</v>
      </c>
      <c r="H31" s="19">
        <f>AVERAGE(Lafayette!H18:H26)</f>
        <v>23.75</v>
      </c>
      <c r="I31" s="19">
        <f>AVERAGE(Lafayette!I18:I26)</f>
        <v>10.75</v>
      </c>
      <c r="U31" s="19">
        <f>AVERAGE(Lafayette!U18:U26)</f>
        <v>22.5</v>
      </c>
      <c r="V31" s="19">
        <f>AVERAGE(Lafayette!V18:V26)</f>
        <v>23.75</v>
      </c>
      <c r="W31" s="19">
        <f>AVERAGE(Lafayette!W18:W26)</f>
        <v>13.75</v>
      </c>
      <c r="X31">
        <v>7.25</v>
      </c>
      <c r="Y31" s="19">
        <f>AVERAGE(Lafayette!Y18:Y26)</f>
        <v>10.75</v>
      </c>
    </row>
    <row r="32" spans="1:25" x14ac:dyDescent="0.2">
      <c r="A32" s="20"/>
      <c r="B32" s="20"/>
      <c r="C32" s="19"/>
      <c r="D32" s="19"/>
      <c r="E32" s="19"/>
      <c r="F32" s="19"/>
      <c r="G32" s="19"/>
      <c r="H32" s="19"/>
      <c r="I32" s="19"/>
    </row>
    <row r="33" spans="1:19" x14ac:dyDescent="0.2">
      <c r="A33" t="s">
        <v>506</v>
      </c>
    </row>
    <row r="34" spans="1:19" x14ac:dyDescent="0.2">
      <c r="A34">
        <v>1</v>
      </c>
      <c r="B34" t="s">
        <v>509</v>
      </c>
    </row>
    <row r="35" spans="1:19" x14ac:dyDescent="0.2">
      <c r="A35">
        <v>2</v>
      </c>
      <c r="B35" s="57" t="s">
        <v>510</v>
      </c>
    </row>
    <row r="37" spans="1:19" x14ac:dyDescent="0.2">
      <c r="L37" s="7"/>
      <c r="Q37" s="4"/>
    </row>
    <row r="38" spans="1:19" x14ac:dyDescent="0.2">
      <c r="C38" s="2"/>
      <c r="D38" s="2"/>
      <c r="E38" s="2"/>
      <c r="F38" s="2"/>
      <c r="G38" s="2"/>
      <c r="H38" s="2"/>
      <c r="I38" s="2"/>
      <c r="K38" s="2"/>
      <c r="L38" s="2"/>
      <c r="M38" s="2"/>
      <c r="O38" s="2"/>
      <c r="P38" s="2"/>
      <c r="Q38" s="2"/>
      <c r="R38" s="2"/>
      <c r="S38" s="2"/>
    </row>
    <row r="39" spans="1:19" x14ac:dyDescent="0.2">
      <c r="A39" s="4"/>
      <c r="B39" s="4"/>
    </row>
    <row r="40" spans="1:19" x14ac:dyDescent="0.2">
      <c r="A40" s="6"/>
      <c r="B40" s="6"/>
    </row>
    <row r="41" spans="1:19" x14ac:dyDescent="0.2">
      <c r="A41" s="6"/>
      <c r="B41" s="6"/>
    </row>
    <row r="42" spans="1:19" x14ac:dyDescent="0.2">
      <c r="A42" s="6"/>
      <c r="B42" s="6"/>
    </row>
    <row r="43" spans="1:19" x14ac:dyDescent="0.2">
      <c r="A43" s="6"/>
      <c r="B43" s="6"/>
    </row>
    <row r="44" spans="1:19" x14ac:dyDescent="0.2">
      <c r="A44" s="6"/>
      <c r="B44" s="6"/>
    </row>
    <row r="45" spans="1:19" x14ac:dyDescent="0.2">
      <c r="A45" s="6"/>
      <c r="B45" s="6"/>
    </row>
    <row r="46" spans="1:19" x14ac:dyDescent="0.2">
      <c r="A46" s="6"/>
      <c r="B46" s="6"/>
    </row>
    <row r="47" spans="1:19" x14ac:dyDescent="0.2">
      <c r="A47" s="6"/>
      <c r="B47" s="6"/>
    </row>
    <row r="48" spans="1:19"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23"/>
      <c r="B53" s="23"/>
    </row>
    <row r="54" spans="1:2" x14ac:dyDescent="0.2">
      <c r="A54" s="13"/>
      <c r="B54" s="13"/>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19" x14ac:dyDescent="0.2">
      <c r="A65" s="6"/>
      <c r="B65" s="6"/>
    </row>
    <row r="70" spans="1:19" x14ac:dyDescent="0.2">
      <c r="A70" s="26"/>
      <c r="B70" s="26"/>
    </row>
    <row r="72" spans="1:19" x14ac:dyDescent="0.2">
      <c r="L72" s="7"/>
      <c r="Q72" s="4"/>
    </row>
    <row r="73" spans="1:19" x14ac:dyDescent="0.2">
      <c r="C73" s="2"/>
      <c r="D73" s="2"/>
      <c r="E73" s="2"/>
      <c r="F73" s="2"/>
      <c r="G73" s="2"/>
      <c r="H73" s="2"/>
      <c r="I73" s="2"/>
      <c r="K73" s="2"/>
      <c r="L73" s="2"/>
      <c r="M73" s="2"/>
      <c r="O73" s="2"/>
      <c r="P73" s="2"/>
      <c r="Q73" s="2"/>
      <c r="R73" s="2"/>
      <c r="S73" s="2"/>
    </row>
    <row r="74" spans="1:19" x14ac:dyDescent="0.2">
      <c r="A74" s="4"/>
      <c r="B74" s="4"/>
    </row>
    <row r="75" spans="1:19" x14ac:dyDescent="0.2">
      <c r="A75" s="6"/>
      <c r="B75" s="6"/>
    </row>
    <row r="76" spans="1:19" x14ac:dyDescent="0.2">
      <c r="A76" s="6"/>
      <c r="B76" s="6"/>
    </row>
    <row r="77" spans="1:19" x14ac:dyDescent="0.2">
      <c r="A77" s="6"/>
      <c r="B77" s="6"/>
    </row>
    <row r="78" spans="1:19" x14ac:dyDescent="0.2">
      <c r="A78" s="6"/>
      <c r="B78" s="6"/>
    </row>
    <row r="79" spans="1:19" x14ac:dyDescent="0.2">
      <c r="A79" s="6"/>
      <c r="B79" s="6"/>
    </row>
    <row r="80" spans="1:19"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23"/>
      <c r="B88" s="23"/>
    </row>
    <row r="89" spans="1:2" x14ac:dyDescent="0.2">
      <c r="A89" s="13"/>
      <c r="B89" s="13"/>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8" x14ac:dyDescent="0.2">
      <c r="A97" s="6"/>
      <c r="B97" s="6"/>
    </row>
    <row r="98" spans="1:8" x14ac:dyDescent="0.2">
      <c r="A98" s="6"/>
      <c r="B98" s="6"/>
    </row>
    <row r="99" spans="1:8" x14ac:dyDescent="0.2">
      <c r="A99" s="6"/>
      <c r="B99" s="6"/>
    </row>
    <row r="100" spans="1:8" x14ac:dyDescent="0.2">
      <c r="A100" s="6"/>
      <c r="B100" s="6"/>
    </row>
  </sheetData>
  <phoneticPr fontId="4" type="noConversion"/>
  <pageMargins left="0.75" right="0.75" top="1" bottom="1" header="0.5" footer="0.5"/>
  <pageSetup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66"/>
  <sheetViews>
    <sheetView workbookViewId="0">
      <pane xSplit="2" ySplit="6" topLeftCell="C7" activePane="bottomRight" state="frozen"/>
      <selection pane="topRight" activeCell="C1" sqref="C1"/>
      <selection pane="bottomLeft" activeCell="A7" sqref="A7"/>
      <selection pane="bottomRight" activeCell="J7" sqref="J7"/>
    </sheetView>
  </sheetViews>
  <sheetFormatPr defaultRowHeight="12.75" x14ac:dyDescent="0.2"/>
  <cols>
    <col min="2" max="2" width="14.7109375" customWidth="1"/>
    <col min="8" max="8" width="11.28515625" customWidth="1"/>
    <col min="9" max="9" width="9.85546875" customWidth="1"/>
    <col min="10" max="10" width="11.42578125" customWidth="1"/>
    <col min="11" max="11" width="12" customWidth="1"/>
    <col min="23" max="25" width="10.7109375" customWidth="1"/>
  </cols>
  <sheetData>
    <row r="1" spans="1:28" x14ac:dyDescent="0.2">
      <c r="A1" s="4" t="s">
        <v>59</v>
      </c>
      <c r="B1" s="4"/>
      <c r="G1" s="47"/>
    </row>
    <row r="2" spans="1:28" x14ac:dyDescent="0.2">
      <c r="D2" s="4"/>
      <c r="H2" s="60">
        <v>45236</v>
      </c>
      <c r="M2" s="60"/>
    </row>
    <row r="3" spans="1:28" x14ac:dyDescent="0.2">
      <c r="P3">
        <v>5.0999999999999996</v>
      </c>
      <c r="Q3">
        <v>10.1</v>
      </c>
      <c r="R3">
        <v>20.100000000000001</v>
      </c>
      <c r="S3">
        <v>30.1</v>
      </c>
      <c r="T3" s="8" t="s">
        <v>42</v>
      </c>
    </row>
    <row r="4" spans="1:28" x14ac:dyDescent="0.2">
      <c r="I4">
        <f>H1</f>
        <v>0</v>
      </c>
      <c r="M4" s="7" t="s">
        <v>7</v>
      </c>
      <c r="R4" s="4" t="s">
        <v>37</v>
      </c>
    </row>
    <row r="5" spans="1:28" ht="38.25" x14ac:dyDescent="0.2">
      <c r="C5" s="2" t="s">
        <v>1</v>
      </c>
      <c r="D5" s="2" t="s">
        <v>2</v>
      </c>
      <c r="E5" s="2" t="s">
        <v>3</v>
      </c>
      <c r="F5" s="2" t="s">
        <v>28</v>
      </c>
      <c r="G5" s="2" t="s">
        <v>49</v>
      </c>
      <c r="H5" s="2" t="s">
        <v>7</v>
      </c>
      <c r="I5" s="2" t="s">
        <v>29</v>
      </c>
      <c r="J5" s="2"/>
      <c r="L5" s="2" t="s">
        <v>32</v>
      </c>
      <c r="M5" s="2" t="s">
        <v>33</v>
      </c>
      <c r="N5" s="2" t="s">
        <v>34</v>
      </c>
      <c r="P5" s="2" t="s">
        <v>38</v>
      </c>
      <c r="Q5" s="2" t="s">
        <v>39</v>
      </c>
      <c r="R5" s="2" t="s">
        <v>47</v>
      </c>
      <c r="S5" s="2" t="s">
        <v>40</v>
      </c>
      <c r="T5" s="2" t="s">
        <v>41</v>
      </c>
      <c r="V5" s="4" t="s">
        <v>51</v>
      </c>
    </row>
    <row r="6" spans="1:28" ht="25.5" x14ac:dyDescent="0.2">
      <c r="A6" s="4" t="s">
        <v>60</v>
      </c>
      <c r="B6" s="4"/>
      <c r="W6" s="3" t="s">
        <v>164</v>
      </c>
      <c r="X6" s="3" t="s">
        <v>169</v>
      </c>
      <c r="Y6" s="3" t="s">
        <v>130</v>
      </c>
      <c r="Z6" s="3" t="s">
        <v>166</v>
      </c>
      <c r="AA6" s="3" t="s">
        <v>168</v>
      </c>
      <c r="AB6" s="3" t="s">
        <v>167</v>
      </c>
    </row>
    <row r="7" spans="1:28" x14ac:dyDescent="0.2">
      <c r="A7" s="54">
        <v>0</v>
      </c>
      <c r="B7" s="6" t="s">
        <v>300</v>
      </c>
      <c r="C7">
        <v>30</v>
      </c>
      <c r="D7">
        <v>30</v>
      </c>
      <c r="E7">
        <v>20</v>
      </c>
      <c r="F7">
        <v>20</v>
      </c>
      <c r="G7">
        <v>20</v>
      </c>
      <c r="H7">
        <v>50</v>
      </c>
      <c r="I7">
        <f t="shared" ref="I7:I23" si="0">SUM(C7:G7)/5</f>
        <v>24</v>
      </c>
      <c r="L7">
        <f>IF(H7&lt;25,1,0)</f>
        <v>0</v>
      </c>
      <c r="M7">
        <f t="shared" ref="M7:M23" si="1">IF(H7=30,1,0)+IF(H7=40,1,0)+IF(H7=25,1,0)+IF(H7=35,1,0)</f>
        <v>0</v>
      </c>
      <c r="N7">
        <f t="shared" ref="N7:N23" si="2">1-M7-L7</f>
        <v>1</v>
      </c>
      <c r="P7">
        <f>IF(I7&lt;$P$3,1,0)</f>
        <v>0</v>
      </c>
      <c r="Q7">
        <f>IF(I7&lt;Q$3,1,0)-P7</f>
        <v>0</v>
      </c>
      <c r="R7">
        <f>IF(I7&lt;R$3,1,0)-P7-Q7</f>
        <v>0</v>
      </c>
      <c r="S7">
        <f>IF(I7&lt;S$3,1,0)-P7-Q7-R7</f>
        <v>1</v>
      </c>
      <c r="T7">
        <f>1-SUM(P7:S7)</f>
        <v>0</v>
      </c>
      <c r="W7">
        <v>70</v>
      </c>
      <c r="X7">
        <v>10</v>
      </c>
      <c r="Y7">
        <v>50</v>
      </c>
      <c r="Z7">
        <v>38</v>
      </c>
      <c r="AA7">
        <v>20</v>
      </c>
      <c r="AB7">
        <v>14</v>
      </c>
    </row>
    <row r="8" spans="1:28" x14ac:dyDescent="0.2">
      <c r="A8" s="54">
        <f t="shared" ref="A8:A24" si="3">0.1+A7</f>
        <v>0.1</v>
      </c>
      <c r="B8" s="6" t="s">
        <v>301</v>
      </c>
      <c r="C8">
        <v>30</v>
      </c>
      <c r="D8">
        <v>40</v>
      </c>
      <c r="E8">
        <v>20</v>
      </c>
      <c r="F8">
        <v>40</v>
      </c>
      <c r="G8">
        <v>10</v>
      </c>
      <c r="H8">
        <v>50</v>
      </c>
      <c r="I8">
        <f t="shared" si="0"/>
        <v>28</v>
      </c>
      <c r="L8">
        <f t="shared" ref="L8:L23" si="4">IF(H8&lt;25,1,0)</f>
        <v>0</v>
      </c>
      <c r="M8">
        <f t="shared" si="1"/>
        <v>0</v>
      </c>
      <c r="N8">
        <f t="shared" si="2"/>
        <v>1</v>
      </c>
      <c r="P8">
        <f t="shared" ref="P8:P23" si="5">IF(I8&lt;$P$3,1,0)</f>
        <v>0</v>
      </c>
      <c r="Q8">
        <f t="shared" ref="Q8:Q23" si="6">IF(I8&lt;Q$3,1,0)-P8</f>
        <v>0</v>
      </c>
      <c r="R8">
        <f t="shared" ref="R8:R23" si="7">IF(I8&lt;R$3,1,0)-P8-Q8</f>
        <v>0</v>
      </c>
      <c r="S8">
        <f t="shared" ref="S8:S23" si="8">IF(I8&lt;S$3,1,0)-P8-Q8-R8</f>
        <v>1</v>
      </c>
      <c r="T8">
        <f t="shared" ref="T8:T23" si="9">1-SUM(P8:S8)</f>
        <v>0</v>
      </c>
      <c r="W8">
        <v>20</v>
      </c>
      <c r="X8">
        <v>10</v>
      </c>
      <c r="Y8">
        <v>40</v>
      </c>
      <c r="Z8">
        <v>14</v>
      </c>
      <c r="AA8">
        <v>10</v>
      </c>
      <c r="AB8">
        <v>10</v>
      </c>
    </row>
    <row r="9" spans="1:28" x14ac:dyDescent="0.2">
      <c r="A9" s="54">
        <f t="shared" si="3"/>
        <v>0.2</v>
      </c>
      <c r="B9" s="23" t="s">
        <v>378</v>
      </c>
      <c r="C9">
        <v>20</v>
      </c>
      <c r="D9">
        <v>20</v>
      </c>
      <c r="E9">
        <v>20</v>
      </c>
      <c r="F9">
        <v>40</v>
      </c>
      <c r="G9">
        <v>0</v>
      </c>
      <c r="H9">
        <v>50</v>
      </c>
      <c r="I9">
        <f t="shared" si="0"/>
        <v>20</v>
      </c>
      <c r="J9" s="20" t="s">
        <v>536</v>
      </c>
      <c r="L9">
        <f t="shared" si="4"/>
        <v>0</v>
      </c>
      <c r="M9">
        <f t="shared" si="1"/>
        <v>0</v>
      </c>
      <c r="N9">
        <f t="shared" si="2"/>
        <v>1</v>
      </c>
      <c r="P9">
        <f t="shared" si="5"/>
        <v>0</v>
      </c>
      <c r="Q9">
        <f t="shared" si="6"/>
        <v>0</v>
      </c>
      <c r="R9">
        <f t="shared" si="7"/>
        <v>1</v>
      </c>
      <c r="S9">
        <f t="shared" si="8"/>
        <v>0</v>
      </c>
      <c r="T9">
        <f t="shared" si="9"/>
        <v>0</v>
      </c>
      <c r="W9">
        <v>20</v>
      </c>
      <c r="X9">
        <v>10</v>
      </c>
      <c r="Y9">
        <v>40</v>
      </c>
      <c r="Z9">
        <v>2</v>
      </c>
      <c r="AA9">
        <v>6</v>
      </c>
      <c r="AB9">
        <v>26</v>
      </c>
    </row>
    <row r="10" spans="1:28" x14ac:dyDescent="0.2">
      <c r="A10" s="54">
        <f t="shared" si="3"/>
        <v>0.30000000000000004</v>
      </c>
      <c r="B10" s="23" t="s">
        <v>261</v>
      </c>
      <c r="C10">
        <v>10</v>
      </c>
      <c r="D10">
        <v>10</v>
      </c>
      <c r="E10">
        <v>25</v>
      </c>
      <c r="F10">
        <v>10</v>
      </c>
      <c r="G10">
        <v>0</v>
      </c>
      <c r="H10">
        <v>10</v>
      </c>
      <c r="I10">
        <f t="shared" si="0"/>
        <v>11</v>
      </c>
      <c r="J10" s="20" t="s">
        <v>536</v>
      </c>
      <c r="L10">
        <f t="shared" si="4"/>
        <v>1</v>
      </c>
      <c r="M10">
        <f t="shared" si="1"/>
        <v>0</v>
      </c>
      <c r="N10">
        <f t="shared" si="2"/>
        <v>0</v>
      </c>
      <c r="P10">
        <f t="shared" si="5"/>
        <v>0</v>
      </c>
      <c r="Q10">
        <f t="shared" si="6"/>
        <v>0</v>
      </c>
      <c r="R10">
        <f t="shared" si="7"/>
        <v>1</v>
      </c>
      <c r="S10">
        <f t="shared" si="8"/>
        <v>0</v>
      </c>
      <c r="T10">
        <f t="shared" si="9"/>
        <v>0</v>
      </c>
      <c r="W10">
        <v>20</v>
      </c>
      <c r="X10">
        <v>10</v>
      </c>
      <c r="Y10">
        <v>60</v>
      </c>
      <c r="Z10">
        <v>0</v>
      </c>
      <c r="AA10">
        <v>10</v>
      </c>
      <c r="AB10">
        <v>0</v>
      </c>
    </row>
    <row r="11" spans="1:28" x14ac:dyDescent="0.2">
      <c r="A11" s="54">
        <f t="shared" si="3"/>
        <v>0.4</v>
      </c>
      <c r="B11" s="6" t="s">
        <v>302</v>
      </c>
      <c r="C11">
        <v>10</v>
      </c>
      <c r="D11">
        <v>10</v>
      </c>
      <c r="E11">
        <v>10</v>
      </c>
      <c r="F11">
        <v>0</v>
      </c>
      <c r="G11">
        <v>0</v>
      </c>
      <c r="H11">
        <v>10</v>
      </c>
      <c r="I11">
        <f t="shared" si="0"/>
        <v>6</v>
      </c>
      <c r="J11" s="20" t="s">
        <v>536</v>
      </c>
      <c r="L11">
        <f t="shared" si="4"/>
        <v>1</v>
      </c>
      <c r="M11">
        <f t="shared" si="1"/>
        <v>0</v>
      </c>
      <c r="N11">
        <f t="shared" si="2"/>
        <v>0</v>
      </c>
      <c r="P11">
        <f t="shared" si="5"/>
        <v>0</v>
      </c>
      <c r="Q11">
        <f t="shared" si="6"/>
        <v>1</v>
      </c>
      <c r="R11">
        <f t="shared" si="7"/>
        <v>0</v>
      </c>
      <c r="S11">
        <f t="shared" si="8"/>
        <v>0</v>
      </c>
      <c r="T11">
        <f t="shared" si="9"/>
        <v>0</v>
      </c>
      <c r="W11">
        <v>10</v>
      </c>
      <c r="X11">
        <v>30</v>
      </c>
      <c r="Y11">
        <v>5</v>
      </c>
      <c r="Z11">
        <v>2</v>
      </c>
      <c r="AA11">
        <v>22</v>
      </c>
      <c r="AB11">
        <v>4</v>
      </c>
    </row>
    <row r="12" spans="1:28" x14ac:dyDescent="0.2">
      <c r="A12" s="54">
        <f t="shared" si="3"/>
        <v>0.5</v>
      </c>
      <c r="B12" s="6" t="s">
        <v>303</v>
      </c>
      <c r="C12">
        <v>10</v>
      </c>
      <c r="D12">
        <v>10</v>
      </c>
      <c r="E12">
        <v>10</v>
      </c>
      <c r="F12">
        <v>10</v>
      </c>
      <c r="G12">
        <v>0</v>
      </c>
      <c r="H12">
        <v>10</v>
      </c>
      <c r="I12">
        <f t="shared" si="0"/>
        <v>8</v>
      </c>
      <c r="J12" s="20" t="s">
        <v>536</v>
      </c>
      <c r="L12">
        <f t="shared" si="4"/>
        <v>1</v>
      </c>
      <c r="M12">
        <f t="shared" si="1"/>
        <v>0</v>
      </c>
      <c r="N12">
        <f t="shared" si="2"/>
        <v>0</v>
      </c>
      <c r="P12">
        <f t="shared" si="5"/>
        <v>0</v>
      </c>
      <c r="Q12">
        <f t="shared" si="6"/>
        <v>1</v>
      </c>
      <c r="R12">
        <f t="shared" si="7"/>
        <v>0</v>
      </c>
      <c r="S12">
        <f t="shared" si="8"/>
        <v>0</v>
      </c>
      <c r="T12">
        <f t="shared" si="9"/>
        <v>0</v>
      </c>
      <c r="W12">
        <v>20</v>
      </c>
      <c r="X12">
        <v>10</v>
      </c>
      <c r="Y12">
        <v>5</v>
      </c>
      <c r="Z12">
        <v>4</v>
      </c>
      <c r="AA12">
        <v>0</v>
      </c>
      <c r="AB12">
        <v>6</v>
      </c>
    </row>
    <row r="13" spans="1:28" x14ac:dyDescent="0.2">
      <c r="A13" s="54">
        <f t="shared" si="3"/>
        <v>0.6</v>
      </c>
      <c r="B13" s="6"/>
      <c r="C13">
        <v>5</v>
      </c>
      <c r="D13">
        <v>10</v>
      </c>
      <c r="E13">
        <v>10</v>
      </c>
      <c r="F13">
        <v>0</v>
      </c>
      <c r="G13">
        <v>10</v>
      </c>
      <c r="H13">
        <v>10</v>
      </c>
      <c r="I13">
        <f t="shared" si="0"/>
        <v>7</v>
      </c>
      <c r="J13" s="20" t="s">
        <v>536</v>
      </c>
      <c r="L13">
        <f t="shared" si="4"/>
        <v>1</v>
      </c>
      <c r="M13">
        <f t="shared" si="1"/>
        <v>0</v>
      </c>
      <c r="N13">
        <f t="shared" si="2"/>
        <v>0</v>
      </c>
      <c r="P13">
        <f t="shared" si="5"/>
        <v>0</v>
      </c>
      <c r="Q13">
        <f t="shared" si="6"/>
        <v>1</v>
      </c>
      <c r="R13">
        <f t="shared" si="7"/>
        <v>0</v>
      </c>
      <c r="S13">
        <f t="shared" si="8"/>
        <v>0</v>
      </c>
      <c r="T13">
        <f t="shared" si="9"/>
        <v>0</v>
      </c>
      <c r="W13">
        <v>20</v>
      </c>
      <c r="X13">
        <v>10</v>
      </c>
      <c r="Y13">
        <v>60</v>
      </c>
      <c r="Z13">
        <v>4</v>
      </c>
      <c r="AA13">
        <v>0</v>
      </c>
      <c r="AB13">
        <v>8</v>
      </c>
    </row>
    <row r="14" spans="1:28" x14ac:dyDescent="0.2">
      <c r="A14" s="54">
        <f t="shared" si="3"/>
        <v>0.7</v>
      </c>
      <c r="B14" s="23" t="s">
        <v>357</v>
      </c>
      <c r="C14">
        <v>10</v>
      </c>
      <c r="D14">
        <v>10</v>
      </c>
      <c r="E14">
        <v>0</v>
      </c>
      <c r="F14">
        <v>30</v>
      </c>
      <c r="G14">
        <v>0</v>
      </c>
      <c r="H14">
        <v>5</v>
      </c>
      <c r="I14">
        <f t="shared" si="0"/>
        <v>10</v>
      </c>
      <c r="J14" s="20" t="s">
        <v>536</v>
      </c>
      <c r="K14" t="s">
        <v>432</v>
      </c>
      <c r="L14">
        <f t="shared" si="4"/>
        <v>1</v>
      </c>
      <c r="M14">
        <f t="shared" si="1"/>
        <v>0</v>
      </c>
      <c r="N14">
        <f t="shared" si="2"/>
        <v>0</v>
      </c>
      <c r="P14">
        <f t="shared" si="5"/>
        <v>0</v>
      </c>
      <c r="Q14">
        <f t="shared" si="6"/>
        <v>1</v>
      </c>
      <c r="R14">
        <f t="shared" si="7"/>
        <v>0</v>
      </c>
      <c r="S14">
        <f t="shared" si="8"/>
        <v>0</v>
      </c>
      <c r="T14">
        <f t="shared" si="9"/>
        <v>0</v>
      </c>
      <c r="W14">
        <v>20</v>
      </c>
      <c r="X14">
        <v>30</v>
      </c>
      <c r="Y14">
        <v>25</v>
      </c>
      <c r="Z14">
        <v>4</v>
      </c>
      <c r="AA14">
        <v>40</v>
      </c>
      <c r="AB14">
        <v>4</v>
      </c>
    </row>
    <row r="15" spans="1:28" x14ac:dyDescent="0.2">
      <c r="A15" s="54">
        <f t="shared" si="3"/>
        <v>0.79999999999999993</v>
      </c>
      <c r="B15" s="23" t="s">
        <v>298</v>
      </c>
      <c r="C15">
        <v>0</v>
      </c>
      <c r="D15">
        <v>0</v>
      </c>
      <c r="E15">
        <v>0</v>
      </c>
      <c r="F15">
        <v>0</v>
      </c>
      <c r="G15">
        <v>0</v>
      </c>
      <c r="H15">
        <v>0</v>
      </c>
      <c r="I15">
        <f t="shared" si="0"/>
        <v>0</v>
      </c>
      <c r="J15" s="20" t="s">
        <v>536</v>
      </c>
      <c r="K15" t="s">
        <v>432</v>
      </c>
      <c r="L15">
        <f t="shared" si="4"/>
        <v>1</v>
      </c>
      <c r="M15">
        <f t="shared" si="1"/>
        <v>0</v>
      </c>
      <c r="N15">
        <f t="shared" si="2"/>
        <v>0</v>
      </c>
      <c r="P15">
        <f t="shared" si="5"/>
        <v>1</v>
      </c>
      <c r="Q15">
        <f t="shared" si="6"/>
        <v>0</v>
      </c>
      <c r="R15">
        <f t="shared" si="7"/>
        <v>0</v>
      </c>
      <c r="S15">
        <f t="shared" si="8"/>
        <v>0</v>
      </c>
      <c r="T15">
        <f t="shared" si="9"/>
        <v>0</v>
      </c>
      <c r="W15">
        <v>20</v>
      </c>
      <c r="X15">
        <v>30</v>
      </c>
      <c r="Y15">
        <v>25</v>
      </c>
      <c r="Z15">
        <v>4</v>
      </c>
      <c r="AA15">
        <v>26</v>
      </c>
      <c r="AB15">
        <v>10</v>
      </c>
    </row>
    <row r="16" spans="1:28" x14ac:dyDescent="0.2">
      <c r="A16" s="54">
        <f t="shared" si="3"/>
        <v>0.89999999999999991</v>
      </c>
      <c r="B16" s="6" t="s">
        <v>304</v>
      </c>
      <c r="C16">
        <v>0</v>
      </c>
      <c r="D16">
        <v>0</v>
      </c>
      <c r="E16">
        <v>0</v>
      </c>
      <c r="F16">
        <v>0</v>
      </c>
      <c r="G16">
        <v>0</v>
      </c>
      <c r="H16">
        <v>0</v>
      </c>
      <c r="I16">
        <f t="shared" si="0"/>
        <v>0</v>
      </c>
      <c r="J16" s="20" t="s">
        <v>536</v>
      </c>
      <c r="K16" t="s">
        <v>432</v>
      </c>
      <c r="L16">
        <f t="shared" si="4"/>
        <v>1</v>
      </c>
      <c r="M16">
        <f t="shared" si="1"/>
        <v>0</v>
      </c>
      <c r="N16">
        <f t="shared" si="2"/>
        <v>0</v>
      </c>
      <c r="P16">
        <f t="shared" si="5"/>
        <v>1</v>
      </c>
      <c r="Q16">
        <f t="shared" si="6"/>
        <v>0</v>
      </c>
      <c r="R16">
        <f t="shared" si="7"/>
        <v>0</v>
      </c>
      <c r="S16">
        <f t="shared" si="8"/>
        <v>0</v>
      </c>
      <c r="T16">
        <f t="shared" si="9"/>
        <v>0</v>
      </c>
      <c r="W16">
        <v>20</v>
      </c>
      <c r="X16">
        <v>30</v>
      </c>
      <c r="Y16">
        <v>25</v>
      </c>
      <c r="Z16">
        <v>6</v>
      </c>
      <c r="AA16">
        <v>16</v>
      </c>
      <c r="AB16">
        <v>8</v>
      </c>
    </row>
    <row r="17" spans="1:28" x14ac:dyDescent="0.2">
      <c r="A17" s="54">
        <f t="shared" si="3"/>
        <v>0.99999999999999989</v>
      </c>
      <c r="B17" t="s">
        <v>306</v>
      </c>
      <c r="C17">
        <v>10</v>
      </c>
      <c r="D17">
        <v>10</v>
      </c>
      <c r="E17">
        <v>10</v>
      </c>
      <c r="F17">
        <v>0</v>
      </c>
      <c r="G17">
        <v>0</v>
      </c>
      <c r="H17">
        <v>0</v>
      </c>
      <c r="I17">
        <f t="shared" si="0"/>
        <v>6</v>
      </c>
      <c r="J17" s="20" t="s">
        <v>537</v>
      </c>
      <c r="K17" t="s">
        <v>432</v>
      </c>
      <c r="L17">
        <f t="shared" si="4"/>
        <v>1</v>
      </c>
      <c r="M17">
        <f t="shared" si="1"/>
        <v>0</v>
      </c>
      <c r="N17">
        <f t="shared" si="2"/>
        <v>0</v>
      </c>
      <c r="P17">
        <f t="shared" si="5"/>
        <v>0</v>
      </c>
      <c r="Q17">
        <f t="shared" si="6"/>
        <v>1</v>
      </c>
      <c r="R17">
        <f t="shared" si="7"/>
        <v>0</v>
      </c>
      <c r="S17">
        <f t="shared" si="8"/>
        <v>0</v>
      </c>
      <c r="T17">
        <f t="shared" si="9"/>
        <v>0</v>
      </c>
      <c r="W17">
        <v>30</v>
      </c>
      <c r="X17">
        <v>30</v>
      </c>
      <c r="Y17">
        <v>25</v>
      </c>
      <c r="Z17">
        <v>14</v>
      </c>
      <c r="AA17">
        <v>46</v>
      </c>
      <c r="AB17">
        <v>0</v>
      </c>
    </row>
    <row r="18" spans="1:28" x14ac:dyDescent="0.2">
      <c r="A18" s="54">
        <f t="shared" si="3"/>
        <v>1.0999999999999999</v>
      </c>
      <c r="B18" s="23" t="s">
        <v>348</v>
      </c>
      <c r="C18">
        <v>0</v>
      </c>
      <c r="D18">
        <v>0</v>
      </c>
      <c r="E18">
        <v>0</v>
      </c>
      <c r="F18">
        <v>0</v>
      </c>
      <c r="G18">
        <v>0</v>
      </c>
      <c r="H18">
        <v>5</v>
      </c>
      <c r="I18">
        <f t="shared" si="0"/>
        <v>0</v>
      </c>
      <c r="J18" s="20" t="s">
        <v>537</v>
      </c>
      <c r="K18" t="s">
        <v>432</v>
      </c>
      <c r="L18">
        <f t="shared" si="4"/>
        <v>1</v>
      </c>
      <c r="M18">
        <f t="shared" si="1"/>
        <v>0</v>
      </c>
      <c r="N18">
        <f t="shared" si="2"/>
        <v>0</v>
      </c>
      <c r="P18">
        <f t="shared" si="5"/>
        <v>1</v>
      </c>
      <c r="Q18">
        <f t="shared" si="6"/>
        <v>0</v>
      </c>
      <c r="R18">
        <f t="shared" si="7"/>
        <v>0</v>
      </c>
      <c r="S18">
        <f t="shared" si="8"/>
        <v>0</v>
      </c>
      <c r="T18">
        <f t="shared" si="9"/>
        <v>0</v>
      </c>
      <c r="W18">
        <v>20</v>
      </c>
      <c r="X18">
        <v>30</v>
      </c>
      <c r="Y18">
        <v>20</v>
      </c>
      <c r="Z18">
        <v>12</v>
      </c>
      <c r="AA18">
        <v>18</v>
      </c>
      <c r="AB18">
        <v>10</v>
      </c>
    </row>
    <row r="19" spans="1:28" x14ac:dyDescent="0.2">
      <c r="A19" s="54">
        <f t="shared" si="3"/>
        <v>1.2</v>
      </c>
      <c r="B19" s="23" t="s">
        <v>424</v>
      </c>
      <c r="C19">
        <v>0</v>
      </c>
      <c r="D19">
        <v>0</v>
      </c>
      <c r="E19">
        <v>0</v>
      </c>
      <c r="F19">
        <v>0</v>
      </c>
      <c r="G19">
        <v>0</v>
      </c>
      <c r="H19">
        <v>10</v>
      </c>
      <c r="I19">
        <f t="shared" si="0"/>
        <v>0</v>
      </c>
      <c r="J19" s="20" t="s">
        <v>537</v>
      </c>
      <c r="K19" t="s">
        <v>432</v>
      </c>
      <c r="L19">
        <f t="shared" si="4"/>
        <v>1</v>
      </c>
      <c r="M19">
        <f t="shared" si="1"/>
        <v>0</v>
      </c>
      <c r="N19">
        <f t="shared" si="2"/>
        <v>0</v>
      </c>
      <c r="P19">
        <f t="shared" si="5"/>
        <v>1</v>
      </c>
      <c r="Q19">
        <f t="shared" si="6"/>
        <v>0</v>
      </c>
      <c r="R19">
        <f t="shared" si="7"/>
        <v>0</v>
      </c>
      <c r="S19">
        <f t="shared" si="8"/>
        <v>0</v>
      </c>
      <c r="T19">
        <f t="shared" si="9"/>
        <v>0</v>
      </c>
      <c r="W19">
        <v>20</v>
      </c>
      <c r="X19">
        <v>30</v>
      </c>
      <c r="Y19">
        <v>15</v>
      </c>
      <c r="Z19">
        <v>16</v>
      </c>
      <c r="AA19">
        <v>28</v>
      </c>
      <c r="AB19">
        <v>4</v>
      </c>
    </row>
    <row r="20" spans="1:28" x14ac:dyDescent="0.2">
      <c r="A20" s="54">
        <f t="shared" si="3"/>
        <v>1.3</v>
      </c>
      <c r="B20" s="6" t="s">
        <v>305</v>
      </c>
      <c r="C20">
        <v>0</v>
      </c>
      <c r="D20">
        <v>0</v>
      </c>
      <c r="E20">
        <v>0</v>
      </c>
      <c r="F20">
        <v>0</v>
      </c>
      <c r="G20">
        <v>0</v>
      </c>
      <c r="H20">
        <v>0</v>
      </c>
      <c r="I20">
        <f>SUM(G20:G20)/5</f>
        <v>0</v>
      </c>
      <c r="J20" s="20" t="s">
        <v>536</v>
      </c>
      <c r="K20" s="20" t="s">
        <v>425</v>
      </c>
      <c r="L20">
        <f t="shared" si="4"/>
        <v>1</v>
      </c>
      <c r="M20">
        <f t="shared" si="1"/>
        <v>0</v>
      </c>
      <c r="N20">
        <f t="shared" si="2"/>
        <v>0</v>
      </c>
      <c r="P20">
        <f t="shared" si="5"/>
        <v>1</v>
      </c>
      <c r="Q20">
        <f t="shared" si="6"/>
        <v>0</v>
      </c>
      <c r="R20">
        <f t="shared" si="7"/>
        <v>0</v>
      </c>
      <c r="S20">
        <f t="shared" si="8"/>
        <v>0</v>
      </c>
      <c r="T20">
        <f t="shared" si="9"/>
        <v>0</v>
      </c>
      <c r="W20">
        <v>20</v>
      </c>
      <c r="X20">
        <v>30</v>
      </c>
      <c r="Y20">
        <v>20</v>
      </c>
      <c r="Z20">
        <v>10</v>
      </c>
      <c r="AA20">
        <v>16</v>
      </c>
      <c r="AB20">
        <v>2</v>
      </c>
    </row>
    <row r="21" spans="1:28" x14ac:dyDescent="0.2">
      <c r="A21" s="54">
        <f t="shared" si="3"/>
        <v>1.4000000000000001</v>
      </c>
      <c r="B21" s="6"/>
      <c r="C21">
        <v>0</v>
      </c>
      <c r="D21">
        <v>0</v>
      </c>
      <c r="E21">
        <v>0</v>
      </c>
      <c r="F21">
        <v>0</v>
      </c>
      <c r="G21">
        <v>0</v>
      </c>
      <c r="H21">
        <v>0</v>
      </c>
      <c r="I21">
        <f t="shared" si="0"/>
        <v>0</v>
      </c>
      <c r="J21" s="20" t="s">
        <v>536</v>
      </c>
      <c r="K21" t="s">
        <v>432</v>
      </c>
      <c r="L21">
        <f t="shared" si="4"/>
        <v>1</v>
      </c>
      <c r="M21">
        <f t="shared" si="1"/>
        <v>0</v>
      </c>
      <c r="N21">
        <f t="shared" si="2"/>
        <v>0</v>
      </c>
      <c r="P21">
        <f>IF(I21&lt;$P$3,1,0)</f>
        <v>1</v>
      </c>
      <c r="Q21">
        <f>IF(I21&lt;Q$3,1,0)-P21</f>
        <v>0</v>
      </c>
      <c r="R21">
        <f>IF(I21&lt;R$3,1,0)-P21-Q21</f>
        <v>0</v>
      </c>
      <c r="S21">
        <f>IF(I21&lt;S$3,1,0)-P21-Q21-R21</f>
        <v>0</v>
      </c>
      <c r="T21">
        <f>1-SUM(P21:S21)</f>
        <v>0</v>
      </c>
      <c r="W21">
        <v>30</v>
      </c>
      <c r="X21">
        <v>30</v>
      </c>
      <c r="Y21">
        <v>25</v>
      </c>
      <c r="Z21">
        <v>30</v>
      </c>
      <c r="AA21">
        <v>30</v>
      </c>
      <c r="AB21">
        <v>10</v>
      </c>
    </row>
    <row r="22" spans="1:28" x14ac:dyDescent="0.2">
      <c r="A22" s="54">
        <f t="shared" si="3"/>
        <v>1.5000000000000002</v>
      </c>
      <c r="B22" s="6"/>
      <c r="C22">
        <v>0</v>
      </c>
      <c r="D22">
        <v>0</v>
      </c>
      <c r="E22">
        <v>0</v>
      </c>
      <c r="F22">
        <v>0</v>
      </c>
      <c r="G22">
        <v>0</v>
      </c>
      <c r="H22">
        <v>0</v>
      </c>
      <c r="I22">
        <f t="shared" si="0"/>
        <v>0</v>
      </c>
      <c r="J22" s="20" t="s">
        <v>539</v>
      </c>
      <c r="K22" t="s">
        <v>432</v>
      </c>
      <c r="L22">
        <f t="shared" si="4"/>
        <v>1</v>
      </c>
      <c r="M22">
        <f t="shared" si="1"/>
        <v>0</v>
      </c>
      <c r="N22">
        <f t="shared" si="2"/>
        <v>0</v>
      </c>
      <c r="P22">
        <f t="shared" si="5"/>
        <v>1</v>
      </c>
      <c r="Q22">
        <f t="shared" si="6"/>
        <v>0</v>
      </c>
      <c r="R22">
        <f t="shared" si="7"/>
        <v>0</v>
      </c>
      <c r="S22">
        <f t="shared" si="8"/>
        <v>0</v>
      </c>
      <c r="T22">
        <f t="shared" si="9"/>
        <v>0</v>
      </c>
      <c r="W22">
        <v>20</v>
      </c>
      <c r="X22">
        <v>20</v>
      </c>
      <c r="Y22">
        <v>15</v>
      </c>
      <c r="Z22">
        <v>16</v>
      </c>
      <c r="AA22">
        <v>10</v>
      </c>
      <c r="AB22">
        <v>14</v>
      </c>
    </row>
    <row r="23" spans="1:28" x14ac:dyDescent="0.2">
      <c r="A23" s="54">
        <f t="shared" si="3"/>
        <v>1.6000000000000003</v>
      </c>
      <c r="B23" s="6" t="s">
        <v>300</v>
      </c>
      <c r="C23">
        <v>10</v>
      </c>
      <c r="D23">
        <v>25</v>
      </c>
      <c r="E23">
        <v>10</v>
      </c>
      <c r="F23">
        <v>0</v>
      </c>
      <c r="G23">
        <v>0</v>
      </c>
      <c r="H23">
        <v>0</v>
      </c>
      <c r="I23">
        <f t="shared" si="0"/>
        <v>9</v>
      </c>
      <c r="J23" s="20" t="s">
        <v>539</v>
      </c>
      <c r="K23" t="s">
        <v>432</v>
      </c>
      <c r="L23">
        <f t="shared" si="4"/>
        <v>1</v>
      </c>
      <c r="M23">
        <f t="shared" si="1"/>
        <v>0</v>
      </c>
      <c r="N23">
        <f t="shared" si="2"/>
        <v>0</v>
      </c>
      <c r="P23">
        <f t="shared" si="5"/>
        <v>0</v>
      </c>
      <c r="Q23">
        <f t="shared" si="6"/>
        <v>1</v>
      </c>
      <c r="R23">
        <f t="shared" si="7"/>
        <v>0</v>
      </c>
      <c r="S23">
        <f t="shared" si="8"/>
        <v>0</v>
      </c>
      <c r="T23">
        <f t="shared" si="9"/>
        <v>0</v>
      </c>
      <c r="W23">
        <v>0</v>
      </c>
      <c r="X23">
        <v>20</v>
      </c>
      <c r="Y23">
        <v>15</v>
      </c>
      <c r="Z23">
        <v>4</v>
      </c>
      <c r="AA23">
        <v>20</v>
      </c>
      <c r="AB23">
        <v>17</v>
      </c>
    </row>
    <row r="24" spans="1:28" x14ac:dyDescent="0.2">
      <c r="A24" s="54">
        <f t="shared" si="3"/>
        <v>1.7000000000000004</v>
      </c>
      <c r="B24" s="6"/>
      <c r="W24">
        <v>30</v>
      </c>
      <c r="X24">
        <v>10</v>
      </c>
      <c r="Y24">
        <v>0</v>
      </c>
      <c r="Z24">
        <v>28</v>
      </c>
      <c r="AA24">
        <v>16</v>
      </c>
      <c r="AB24">
        <v>0</v>
      </c>
    </row>
    <row r="25" spans="1:28" x14ac:dyDescent="0.2">
      <c r="A25" s="6"/>
      <c r="B25" s="20" t="s">
        <v>381</v>
      </c>
      <c r="D25" s="20" t="s">
        <v>349</v>
      </c>
      <c r="W25">
        <v>40</v>
      </c>
      <c r="X25">
        <v>10</v>
      </c>
      <c r="Y25">
        <v>30</v>
      </c>
      <c r="Z25">
        <v>34</v>
      </c>
      <c r="AA25">
        <v>20</v>
      </c>
      <c r="AB25">
        <v>30</v>
      </c>
    </row>
    <row r="26" spans="1:28" x14ac:dyDescent="0.2">
      <c r="A26" s="6"/>
      <c r="B26" s="6"/>
      <c r="D26" s="20" t="s">
        <v>335</v>
      </c>
    </row>
    <row r="27" spans="1:28" x14ac:dyDescent="0.2">
      <c r="A27" s="6"/>
      <c r="B27" s="6"/>
    </row>
    <row r="28" spans="1:28" x14ac:dyDescent="0.2">
      <c r="B28" s="20" t="s">
        <v>382</v>
      </c>
      <c r="D28" s="20" t="s">
        <v>383</v>
      </c>
    </row>
    <row r="29" spans="1:28" x14ac:dyDescent="0.2">
      <c r="H29" s="19">
        <f>AVERAGE(H6:H27)</f>
        <v>12.352941176470589</v>
      </c>
      <c r="I29" s="19">
        <f>AVERAGE(I6:I27)</f>
        <v>7.5882352941176467</v>
      </c>
      <c r="J29" s="19"/>
      <c r="K29" t="s">
        <v>35</v>
      </c>
      <c r="L29">
        <f>SUM(L7:L28)/10</f>
        <v>1.4</v>
      </c>
      <c r="M29">
        <f>SUM(M7:M28)/10</f>
        <v>0</v>
      </c>
      <c r="N29">
        <f>SUM(N7:N28)/10</f>
        <v>0.3</v>
      </c>
      <c r="P29">
        <f>SUM(P7:P27)/10</f>
        <v>0.7</v>
      </c>
      <c r="Q29">
        <f>SUM(Q7:Q27)/10</f>
        <v>0.6</v>
      </c>
      <c r="R29">
        <f>SUM(R7:R27)/10</f>
        <v>0.2</v>
      </c>
      <c r="S29">
        <f>SUM(S7:S27)/10</f>
        <v>0.2</v>
      </c>
      <c r="T29">
        <f>SUM(T7:T27)/10</f>
        <v>0</v>
      </c>
      <c r="V29">
        <f>SUM(V7:V27)/10</f>
        <v>0</v>
      </c>
    </row>
    <row r="30" spans="1:28" x14ac:dyDescent="0.2">
      <c r="B30" s="20" t="s">
        <v>445</v>
      </c>
      <c r="D30" s="20" t="s">
        <v>444</v>
      </c>
    </row>
    <row r="35" spans="1:20" x14ac:dyDescent="0.2">
      <c r="A35" s="4"/>
      <c r="B35" s="4"/>
    </row>
    <row r="36" spans="1:20" x14ac:dyDescent="0.2">
      <c r="A36" s="22"/>
      <c r="B36" s="22"/>
    </row>
    <row r="37" spans="1:20" x14ac:dyDescent="0.2">
      <c r="T37" s="8"/>
    </row>
    <row r="38" spans="1:20" x14ac:dyDescent="0.2">
      <c r="M38" s="7"/>
      <c r="R38" s="4"/>
    </row>
    <row r="39" spans="1:20" x14ac:dyDescent="0.2">
      <c r="C39" s="2"/>
      <c r="D39" s="2"/>
      <c r="E39" s="2"/>
      <c r="F39" s="2"/>
      <c r="G39" s="2"/>
      <c r="H39" s="2"/>
      <c r="I39" s="2"/>
      <c r="J39" s="2"/>
      <c r="L39" s="2"/>
      <c r="M39" s="2"/>
      <c r="N39" s="2"/>
      <c r="P39" s="2"/>
      <c r="Q39" s="2"/>
      <c r="R39" s="2"/>
      <c r="S39" s="2"/>
      <c r="T39" s="2"/>
    </row>
    <row r="40" spans="1:20" x14ac:dyDescent="0.2">
      <c r="A40" s="4"/>
      <c r="B40" s="4"/>
    </row>
    <row r="41" spans="1:20" x14ac:dyDescent="0.2">
      <c r="A41" s="6"/>
      <c r="B41" s="6"/>
    </row>
    <row r="42" spans="1:20" x14ac:dyDescent="0.2">
      <c r="A42" s="6"/>
      <c r="B42" s="6"/>
    </row>
    <row r="43" spans="1:20" x14ac:dyDescent="0.2">
      <c r="A43" s="6"/>
      <c r="B43" s="6"/>
    </row>
    <row r="44" spans="1:20" x14ac:dyDescent="0.2">
      <c r="A44" s="6"/>
      <c r="B44" s="6"/>
    </row>
    <row r="45" spans="1:20" x14ac:dyDescent="0.2">
      <c r="A45" s="6"/>
      <c r="B45" s="6"/>
    </row>
    <row r="46" spans="1:20" x14ac:dyDescent="0.2">
      <c r="A46" s="6"/>
      <c r="B46" s="6"/>
    </row>
    <row r="47" spans="1:20" x14ac:dyDescent="0.2">
      <c r="A47" s="6"/>
      <c r="B47" s="6"/>
    </row>
    <row r="48" spans="1:20"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sheetData>
  <phoneticPr fontId="4" type="noConversion"/>
  <pageMargins left="0.75" right="0.75" top="1" bottom="1" header="0.5" footer="0.5"/>
  <headerFooter alignWithMargins="0"/>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65"/>
  <sheetViews>
    <sheetView workbookViewId="0">
      <selection activeCell="C17" sqref="C17:I17"/>
    </sheetView>
  </sheetViews>
  <sheetFormatPr defaultRowHeight="12.75" x14ac:dyDescent="0.2"/>
  <cols>
    <col min="2" max="2" width="21.7109375" customWidth="1"/>
    <col min="7" max="7" width="11.28515625" customWidth="1"/>
    <col min="8" max="8" width="13.28515625" customWidth="1"/>
    <col min="9" max="10" width="11" customWidth="1"/>
    <col min="11" max="11" width="19.140625" customWidth="1"/>
    <col min="23" max="24" width="10.28515625" customWidth="1"/>
  </cols>
  <sheetData>
    <row r="1" spans="1:26" x14ac:dyDescent="0.2">
      <c r="A1" s="4" t="s">
        <v>50</v>
      </c>
      <c r="B1" s="4"/>
      <c r="G1" s="47"/>
    </row>
    <row r="3" spans="1:26" x14ac:dyDescent="0.2">
      <c r="H3" s="60">
        <v>45236</v>
      </c>
      <c r="P3">
        <v>5.0999999999999996</v>
      </c>
      <c r="Q3">
        <v>10.1</v>
      </c>
      <c r="R3">
        <v>20.100000000000001</v>
      </c>
      <c r="S3">
        <v>30.1</v>
      </c>
      <c r="T3" s="8" t="s">
        <v>42</v>
      </c>
    </row>
    <row r="4" spans="1:26" x14ac:dyDescent="0.2">
      <c r="M4" s="7" t="s">
        <v>7</v>
      </c>
      <c r="R4" s="4" t="s">
        <v>37</v>
      </c>
    </row>
    <row r="5" spans="1:26" ht="38.25" x14ac:dyDescent="0.2">
      <c r="C5" s="2" t="s">
        <v>1</v>
      </c>
      <c r="D5" s="2" t="s">
        <v>2</v>
      </c>
      <c r="E5" s="2" t="s">
        <v>3</v>
      </c>
      <c r="F5" s="2" t="s">
        <v>28</v>
      </c>
      <c r="G5" s="2" t="s">
        <v>49</v>
      </c>
      <c r="H5" s="2" t="s">
        <v>7</v>
      </c>
      <c r="I5" s="2" t="s">
        <v>29</v>
      </c>
      <c r="J5" s="2"/>
      <c r="L5" s="2" t="s">
        <v>32</v>
      </c>
      <c r="M5" s="2" t="s">
        <v>33</v>
      </c>
      <c r="N5" s="2" t="s">
        <v>34</v>
      </c>
      <c r="P5" s="2" t="s">
        <v>38</v>
      </c>
      <c r="Q5" s="2" t="s">
        <v>39</v>
      </c>
      <c r="R5" s="2" t="s">
        <v>47</v>
      </c>
      <c r="S5" s="2" t="s">
        <v>40</v>
      </c>
      <c r="T5" s="2" t="s">
        <v>41</v>
      </c>
      <c r="V5" s="4" t="s">
        <v>51</v>
      </c>
    </row>
    <row r="6" spans="1:26" ht="25.5" x14ac:dyDescent="0.2">
      <c r="A6" s="4"/>
      <c r="B6" s="4"/>
      <c r="W6" s="3" t="s">
        <v>164</v>
      </c>
      <c r="X6" s="3" t="s">
        <v>345</v>
      </c>
      <c r="Y6" s="3" t="s">
        <v>166</v>
      </c>
      <c r="Z6" s="3" t="s">
        <v>346</v>
      </c>
    </row>
    <row r="7" spans="1:26" x14ac:dyDescent="0.2">
      <c r="A7" s="6">
        <v>0</v>
      </c>
      <c r="B7" s="6" t="s">
        <v>275</v>
      </c>
      <c r="C7">
        <v>10</v>
      </c>
      <c r="D7">
        <v>5</v>
      </c>
      <c r="E7">
        <v>0</v>
      </c>
      <c r="F7">
        <v>0</v>
      </c>
      <c r="G7">
        <v>10</v>
      </c>
      <c r="H7">
        <v>5</v>
      </c>
      <c r="I7">
        <f t="shared" ref="I7:I25" si="0">SUM(C7:G7)/5</f>
        <v>5</v>
      </c>
      <c r="K7" s="20" t="s">
        <v>507</v>
      </c>
      <c r="L7">
        <f t="shared" ref="L7:L18" si="1">IF(H7&lt;25,1,0)</f>
        <v>1</v>
      </c>
      <c r="M7">
        <f t="shared" ref="M7:M25" si="2">IF(H7=30,1,0)+IF(H7=40,1,0)+IF(H7=25,1,0)+IF(H7=35,1,0)</f>
        <v>0</v>
      </c>
      <c r="N7">
        <f t="shared" ref="N7:N18" si="3">1-M7-L7</f>
        <v>0</v>
      </c>
      <c r="P7">
        <f>IF(I7&lt;$P$3,1,0)</f>
        <v>1</v>
      </c>
      <c r="Q7">
        <f>IF(I7&lt;Q$3,1,0)-P7</f>
        <v>0</v>
      </c>
      <c r="R7">
        <f>IF(I7&lt;R$3,1,0)-P7-Q7</f>
        <v>0</v>
      </c>
      <c r="S7">
        <f>IF(I7&lt;S$3,1,0)-P7-Q7-R7</f>
        <v>0</v>
      </c>
      <c r="T7">
        <f>1-SUM(P7:S7)</f>
        <v>0</v>
      </c>
      <c r="W7">
        <v>20</v>
      </c>
      <c r="X7">
        <v>25</v>
      </c>
      <c r="Y7">
        <v>8</v>
      </c>
      <c r="Z7">
        <v>16</v>
      </c>
    </row>
    <row r="8" spans="1:26" x14ac:dyDescent="0.2">
      <c r="A8" s="6">
        <f t="shared" ref="A8:A25" si="4">0.1+A7</f>
        <v>0.1</v>
      </c>
      <c r="B8" s="6"/>
      <c r="C8">
        <v>25</v>
      </c>
      <c r="D8">
        <v>10</v>
      </c>
      <c r="E8">
        <v>0</v>
      </c>
      <c r="F8">
        <v>0</v>
      </c>
      <c r="G8">
        <v>0</v>
      </c>
      <c r="H8">
        <v>5</v>
      </c>
      <c r="I8">
        <f t="shared" si="0"/>
        <v>7</v>
      </c>
      <c r="K8" s="20" t="s">
        <v>507</v>
      </c>
      <c r="L8">
        <f t="shared" si="1"/>
        <v>1</v>
      </c>
      <c r="M8">
        <f t="shared" si="2"/>
        <v>0</v>
      </c>
      <c r="N8">
        <f t="shared" si="3"/>
        <v>0</v>
      </c>
      <c r="P8">
        <f t="shared" ref="P8:P25" si="5">IF(I8&lt;$P$3,1,0)</f>
        <v>0</v>
      </c>
      <c r="Q8">
        <f t="shared" ref="Q8:Q25" si="6">IF(I8&lt;Q$3,1,0)-P8</f>
        <v>1</v>
      </c>
      <c r="R8">
        <f t="shared" ref="R8:R25" si="7">IF(I8&lt;R$3,1,0)-P8-Q8</f>
        <v>0</v>
      </c>
      <c r="S8">
        <f t="shared" ref="S8:S25" si="8">IF(I8&lt;S$3,1,0)-P8-Q8-R8</f>
        <v>0</v>
      </c>
      <c r="T8">
        <f t="shared" ref="T8:T25" si="9">1-SUM(P8:S8)</f>
        <v>0</v>
      </c>
      <c r="W8">
        <v>20</v>
      </c>
      <c r="X8">
        <v>30</v>
      </c>
      <c r="Y8">
        <v>16</v>
      </c>
      <c r="Z8">
        <v>12</v>
      </c>
    </row>
    <row r="9" spans="1:26" x14ac:dyDescent="0.2">
      <c r="A9" s="6">
        <f t="shared" si="4"/>
        <v>0.2</v>
      </c>
      <c r="B9" s="6" t="s">
        <v>30</v>
      </c>
      <c r="C9">
        <v>10</v>
      </c>
      <c r="D9">
        <v>0</v>
      </c>
      <c r="E9">
        <v>0</v>
      </c>
      <c r="F9">
        <v>0</v>
      </c>
      <c r="G9">
        <v>0</v>
      </c>
      <c r="H9">
        <v>5</v>
      </c>
      <c r="I9">
        <f t="shared" si="0"/>
        <v>2</v>
      </c>
      <c r="K9" s="20" t="s">
        <v>507</v>
      </c>
      <c r="L9">
        <f t="shared" si="1"/>
        <v>1</v>
      </c>
      <c r="M9">
        <f t="shared" si="2"/>
        <v>0</v>
      </c>
      <c r="N9">
        <f t="shared" si="3"/>
        <v>0</v>
      </c>
      <c r="P9">
        <f t="shared" si="5"/>
        <v>1</v>
      </c>
      <c r="Q9">
        <f t="shared" si="6"/>
        <v>0</v>
      </c>
      <c r="R9">
        <f t="shared" si="7"/>
        <v>0</v>
      </c>
      <c r="S9">
        <f t="shared" si="8"/>
        <v>0</v>
      </c>
      <c r="T9">
        <f t="shared" si="9"/>
        <v>0</v>
      </c>
      <c r="W9">
        <v>20</v>
      </c>
      <c r="X9">
        <v>30</v>
      </c>
      <c r="Y9">
        <v>26</v>
      </c>
      <c r="Z9">
        <v>10</v>
      </c>
    </row>
    <row r="10" spans="1:26" x14ac:dyDescent="0.2">
      <c r="A10" s="6">
        <f t="shared" si="4"/>
        <v>0.30000000000000004</v>
      </c>
      <c r="C10">
        <v>10</v>
      </c>
      <c r="D10">
        <v>5</v>
      </c>
      <c r="E10">
        <v>0</v>
      </c>
      <c r="F10">
        <v>0</v>
      </c>
      <c r="G10">
        <v>0</v>
      </c>
      <c r="H10">
        <v>5</v>
      </c>
      <c r="I10">
        <f t="shared" si="0"/>
        <v>3</v>
      </c>
      <c r="J10" s="20" t="s">
        <v>533</v>
      </c>
      <c r="K10" s="20" t="s">
        <v>507</v>
      </c>
      <c r="L10">
        <f t="shared" si="1"/>
        <v>1</v>
      </c>
      <c r="M10">
        <f t="shared" si="2"/>
        <v>0</v>
      </c>
      <c r="N10">
        <f t="shared" si="3"/>
        <v>0</v>
      </c>
      <c r="P10">
        <f t="shared" si="5"/>
        <v>1</v>
      </c>
      <c r="Q10">
        <f t="shared" si="6"/>
        <v>0</v>
      </c>
      <c r="R10">
        <f t="shared" si="7"/>
        <v>0</v>
      </c>
      <c r="S10">
        <f t="shared" si="8"/>
        <v>0</v>
      </c>
      <c r="T10">
        <f t="shared" si="9"/>
        <v>0</v>
      </c>
      <c r="W10">
        <v>0</v>
      </c>
      <c r="X10">
        <v>50</v>
      </c>
      <c r="Y10">
        <v>0</v>
      </c>
      <c r="Z10">
        <v>13</v>
      </c>
    </row>
    <row r="11" spans="1:26" x14ac:dyDescent="0.2">
      <c r="A11" s="6">
        <f t="shared" si="4"/>
        <v>0.4</v>
      </c>
      <c r="B11" s="6"/>
      <c r="C11">
        <v>10</v>
      </c>
      <c r="D11">
        <v>0</v>
      </c>
      <c r="E11">
        <v>0</v>
      </c>
      <c r="F11">
        <v>0</v>
      </c>
      <c r="G11">
        <v>0</v>
      </c>
      <c r="H11">
        <v>10</v>
      </c>
      <c r="I11">
        <f t="shared" si="0"/>
        <v>2</v>
      </c>
      <c r="K11" s="20" t="s">
        <v>507</v>
      </c>
      <c r="L11">
        <f t="shared" si="1"/>
        <v>1</v>
      </c>
      <c r="M11">
        <f t="shared" si="2"/>
        <v>0</v>
      </c>
      <c r="N11">
        <f t="shared" si="3"/>
        <v>0</v>
      </c>
      <c r="P11">
        <f t="shared" si="5"/>
        <v>1</v>
      </c>
      <c r="Q11">
        <f t="shared" si="6"/>
        <v>0</v>
      </c>
      <c r="R11">
        <f t="shared" si="7"/>
        <v>0</v>
      </c>
      <c r="S11">
        <f t="shared" si="8"/>
        <v>0</v>
      </c>
      <c r="T11">
        <f t="shared" si="9"/>
        <v>0</v>
      </c>
      <c r="W11">
        <v>30</v>
      </c>
      <c r="X11">
        <v>50</v>
      </c>
      <c r="Y11">
        <v>32</v>
      </c>
      <c r="Z11">
        <v>20</v>
      </c>
    </row>
    <row r="12" spans="1:26" x14ac:dyDescent="0.2">
      <c r="A12" s="6">
        <f t="shared" si="4"/>
        <v>0.5</v>
      </c>
      <c r="B12" s="23" t="s">
        <v>426</v>
      </c>
      <c r="C12">
        <v>30</v>
      </c>
      <c r="D12">
        <v>35</v>
      </c>
      <c r="E12">
        <v>0</v>
      </c>
      <c r="F12">
        <v>0</v>
      </c>
      <c r="G12">
        <v>0</v>
      </c>
      <c r="H12">
        <v>10</v>
      </c>
      <c r="I12">
        <f t="shared" si="0"/>
        <v>13</v>
      </c>
      <c r="K12" s="20" t="s">
        <v>507</v>
      </c>
      <c r="L12">
        <f t="shared" si="1"/>
        <v>1</v>
      </c>
      <c r="M12">
        <f t="shared" si="2"/>
        <v>0</v>
      </c>
      <c r="N12">
        <f t="shared" si="3"/>
        <v>0</v>
      </c>
      <c r="P12">
        <f t="shared" si="5"/>
        <v>0</v>
      </c>
      <c r="Q12">
        <f t="shared" si="6"/>
        <v>0</v>
      </c>
      <c r="R12">
        <f t="shared" si="7"/>
        <v>1</v>
      </c>
      <c r="S12">
        <f t="shared" si="8"/>
        <v>0</v>
      </c>
      <c r="T12">
        <f t="shared" si="9"/>
        <v>0</v>
      </c>
      <c r="W12">
        <v>20</v>
      </c>
      <c r="X12">
        <v>50</v>
      </c>
      <c r="Y12">
        <v>18</v>
      </c>
      <c r="Z12">
        <v>20</v>
      </c>
    </row>
    <row r="13" spans="1:26" x14ac:dyDescent="0.2">
      <c r="A13" s="6">
        <f t="shared" si="4"/>
        <v>0.6</v>
      </c>
      <c r="B13" s="23" t="s">
        <v>427</v>
      </c>
      <c r="C13">
        <v>10</v>
      </c>
      <c r="D13">
        <v>10</v>
      </c>
      <c r="E13">
        <v>0</v>
      </c>
      <c r="F13">
        <v>0</v>
      </c>
      <c r="G13">
        <v>10</v>
      </c>
      <c r="H13">
        <v>5</v>
      </c>
      <c r="I13">
        <f t="shared" si="0"/>
        <v>6</v>
      </c>
      <c r="J13" s="20"/>
      <c r="K13" s="20" t="s">
        <v>507</v>
      </c>
      <c r="L13">
        <f t="shared" si="1"/>
        <v>1</v>
      </c>
      <c r="M13">
        <f t="shared" si="2"/>
        <v>0</v>
      </c>
      <c r="N13">
        <f t="shared" si="3"/>
        <v>0</v>
      </c>
      <c r="P13">
        <f t="shared" si="5"/>
        <v>0</v>
      </c>
      <c r="Q13">
        <f t="shared" si="6"/>
        <v>1</v>
      </c>
      <c r="R13">
        <f t="shared" si="7"/>
        <v>0</v>
      </c>
      <c r="S13">
        <f t="shared" si="8"/>
        <v>0</v>
      </c>
      <c r="T13">
        <f t="shared" si="9"/>
        <v>0</v>
      </c>
      <c r="W13">
        <v>20</v>
      </c>
      <c r="X13">
        <v>25</v>
      </c>
      <c r="Y13">
        <v>24</v>
      </c>
      <c r="Z13">
        <v>15</v>
      </c>
    </row>
    <row r="14" spans="1:26" x14ac:dyDescent="0.2">
      <c r="A14" s="6">
        <f t="shared" si="4"/>
        <v>0.7</v>
      </c>
      <c r="B14" s="23" t="s">
        <v>282</v>
      </c>
      <c r="C14">
        <v>10</v>
      </c>
      <c r="D14">
        <v>0</v>
      </c>
      <c r="E14">
        <v>0</v>
      </c>
      <c r="F14">
        <v>0</v>
      </c>
      <c r="G14">
        <v>0</v>
      </c>
      <c r="H14">
        <v>5</v>
      </c>
      <c r="I14">
        <f t="shared" si="0"/>
        <v>2</v>
      </c>
      <c r="J14" s="20" t="s">
        <v>536</v>
      </c>
      <c r="K14" s="20" t="s">
        <v>507</v>
      </c>
      <c r="L14">
        <f t="shared" si="1"/>
        <v>1</v>
      </c>
      <c r="M14">
        <f t="shared" si="2"/>
        <v>0</v>
      </c>
      <c r="N14">
        <f t="shared" si="3"/>
        <v>0</v>
      </c>
      <c r="P14">
        <f t="shared" si="5"/>
        <v>1</v>
      </c>
      <c r="Q14">
        <f t="shared" si="6"/>
        <v>0</v>
      </c>
      <c r="R14">
        <f t="shared" si="7"/>
        <v>0</v>
      </c>
      <c r="S14">
        <f t="shared" si="8"/>
        <v>0</v>
      </c>
      <c r="T14">
        <f t="shared" si="9"/>
        <v>0</v>
      </c>
      <c r="W14">
        <v>0</v>
      </c>
      <c r="X14">
        <v>20</v>
      </c>
      <c r="Y14">
        <v>4</v>
      </c>
      <c r="Z14">
        <v>10</v>
      </c>
    </row>
    <row r="15" spans="1:26" x14ac:dyDescent="0.2">
      <c r="A15" s="6">
        <f t="shared" si="4"/>
        <v>0.79999999999999993</v>
      </c>
      <c r="B15" s="23" t="s">
        <v>428</v>
      </c>
      <c r="C15">
        <v>15</v>
      </c>
      <c r="D15">
        <v>0</v>
      </c>
      <c r="E15">
        <v>0</v>
      </c>
      <c r="F15">
        <v>0</v>
      </c>
      <c r="G15">
        <v>10</v>
      </c>
      <c r="H15">
        <v>5</v>
      </c>
      <c r="I15">
        <f t="shared" si="0"/>
        <v>5</v>
      </c>
      <c r="J15" s="20" t="s">
        <v>536</v>
      </c>
      <c r="K15" s="20" t="s">
        <v>507</v>
      </c>
      <c r="L15">
        <f t="shared" si="1"/>
        <v>1</v>
      </c>
      <c r="M15">
        <f t="shared" si="2"/>
        <v>0</v>
      </c>
      <c r="N15">
        <f t="shared" si="3"/>
        <v>0</v>
      </c>
      <c r="P15">
        <f t="shared" si="5"/>
        <v>1</v>
      </c>
      <c r="Q15">
        <f t="shared" si="6"/>
        <v>0</v>
      </c>
      <c r="R15">
        <f t="shared" si="7"/>
        <v>0</v>
      </c>
      <c r="S15">
        <f t="shared" si="8"/>
        <v>0</v>
      </c>
      <c r="T15">
        <f t="shared" si="9"/>
        <v>0</v>
      </c>
      <c r="W15">
        <v>10</v>
      </c>
      <c r="X15">
        <v>20</v>
      </c>
      <c r="Y15">
        <v>8</v>
      </c>
      <c r="Z15">
        <v>12</v>
      </c>
    </row>
    <row r="16" spans="1:26" x14ac:dyDescent="0.2">
      <c r="A16" s="6">
        <f t="shared" si="4"/>
        <v>0.89999999999999991</v>
      </c>
      <c r="B16" s="23" t="s">
        <v>429</v>
      </c>
      <c r="C16">
        <v>20</v>
      </c>
      <c r="D16">
        <v>20</v>
      </c>
      <c r="E16">
        <v>10</v>
      </c>
      <c r="F16">
        <v>0</v>
      </c>
      <c r="G16">
        <v>15</v>
      </c>
      <c r="H16">
        <v>30</v>
      </c>
      <c r="I16">
        <f t="shared" si="0"/>
        <v>13</v>
      </c>
      <c r="J16" s="20" t="s">
        <v>536</v>
      </c>
      <c r="L16">
        <f t="shared" si="1"/>
        <v>0</v>
      </c>
      <c r="M16">
        <f t="shared" si="2"/>
        <v>1</v>
      </c>
      <c r="N16">
        <f t="shared" si="3"/>
        <v>0</v>
      </c>
      <c r="P16">
        <f t="shared" si="5"/>
        <v>0</v>
      </c>
      <c r="Q16">
        <f t="shared" si="6"/>
        <v>0</v>
      </c>
      <c r="R16">
        <f t="shared" si="7"/>
        <v>1</v>
      </c>
      <c r="S16">
        <f t="shared" si="8"/>
        <v>0</v>
      </c>
      <c r="T16">
        <f t="shared" si="9"/>
        <v>0</v>
      </c>
      <c r="W16">
        <v>10</v>
      </c>
      <c r="X16">
        <v>20</v>
      </c>
      <c r="Y16">
        <v>6</v>
      </c>
      <c r="Z16">
        <v>13</v>
      </c>
    </row>
    <row r="17" spans="1:26" x14ac:dyDescent="0.2">
      <c r="A17" s="6">
        <f t="shared" si="4"/>
        <v>0.99999999999999989</v>
      </c>
      <c r="B17" s="23" t="s">
        <v>430</v>
      </c>
      <c r="C17">
        <v>40</v>
      </c>
      <c r="D17">
        <v>40</v>
      </c>
      <c r="E17">
        <v>30</v>
      </c>
      <c r="F17">
        <v>10</v>
      </c>
      <c r="G17">
        <v>10</v>
      </c>
      <c r="H17">
        <v>30</v>
      </c>
      <c r="I17">
        <f t="shared" si="0"/>
        <v>26</v>
      </c>
      <c r="J17" s="20" t="s">
        <v>536</v>
      </c>
      <c r="L17">
        <f t="shared" si="1"/>
        <v>0</v>
      </c>
      <c r="M17">
        <f t="shared" si="2"/>
        <v>1</v>
      </c>
      <c r="N17">
        <f t="shared" si="3"/>
        <v>0</v>
      </c>
      <c r="P17">
        <f t="shared" si="5"/>
        <v>0</v>
      </c>
      <c r="Q17">
        <f t="shared" si="6"/>
        <v>0</v>
      </c>
      <c r="R17">
        <f t="shared" si="7"/>
        <v>0</v>
      </c>
      <c r="S17">
        <f t="shared" si="8"/>
        <v>1</v>
      </c>
      <c r="T17">
        <f t="shared" si="9"/>
        <v>0</v>
      </c>
      <c r="W17">
        <v>0</v>
      </c>
      <c r="X17">
        <v>50</v>
      </c>
      <c r="Y17">
        <v>2</v>
      </c>
      <c r="Z17">
        <v>16</v>
      </c>
    </row>
    <row r="18" spans="1:26" x14ac:dyDescent="0.2">
      <c r="A18" s="6">
        <f t="shared" si="4"/>
        <v>1.0999999999999999</v>
      </c>
      <c r="B18" s="23" t="s">
        <v>431</v>
      </c>
      <c r="C18">
        <v>10</v>
      </c>
      <c r="D18">
        <v>10</v>
      </c>
      <c r="E18">
        <v>0</v>
      </c>
      <c r="F18">
        <v>0</v>
      </c>
      <c r="G18">
        <v>0</v>
      </c>
      <c r="H18">
        <v>5</v>
      </c>
      <c r="I18">
        <f t="shared" si="0"/>
        <v>4</v>
      </c>
      <c r="J18" s="20"/>
      <c r="K18" s="20" t="s">
        <v>432</v>
      </c>
      <c r="L18">
        <f t="shared" si="1"/>
        <v>1</v>
      </c>
      <c r="M18">
        <f t="shared" si="2"/>
        <v>0</v>
      </c>
      <c r="N18">
        <f t="shared" si="3"/>
        <v>0</v>
      </c>
      <c r="P18">
        <f t="shared" si="5"/>
        <v>1</v>
      </c>
      <c r="Q18">
        <f t="shared" si="6"/>
        <v>0</v>
      </c>
      <c r="R18">
        <f t="shared" si="7"/>
        <v>0</v>
      </c>
      <c r="S18">
        <f t="shared" si="8"/>
        <v>0</v>
      </c>
      <c r="T18">
        <f t="shared" si="9"/>
        <v>0</v>
      </c>
      <c r="W18">
        <v>20</v>
      </c>
      <c r="X18">
        <v>50</v>
      </c>
      <c r="Y18">
        <v>20</v>
      </c>
      <c r="Z18">
        <v>20</v>
      </c>
    </row>
    <row r="19" spans="1:26" x14ac:dyDescent="0.2">
      <c r="A19" s="6">
        <f t="shared" si="4"/>
        <v>1.2</v>
      </c>
      <c r="B19" s="6"/>
      <c r="C19">
        <v>10</v>
      </c>
      <c r="D19">
        <v>0</v>
      </c>
      <c r="E19">
        <v>0</v>
      </c>
      <c r="F19">
        <v>0</v>
      </c>
      <c r="G19">
        <v>0</v>
      </c>
      <c r="H19">
        <v>5</v>
      </c>
      <c r="I19">
        <f t="shared" si="0"/>
        <v>2</v>
      </c>
      <c r="K19" s="20" t="s">
        <v>432</v>
      </c>
      <c r="L19">
        <f t="shared" ref="L19:L25" si="10">IF(H19&lt;25,1,0)</f>
        <v>1</v>
      </c>
      <c r="M19">
        <f t="shared" si="2"/>
        <v>0</v>
      </c>
      <c r="N19">
        <f t="shared" ref="N19:N25" si="11">1-M19-L19</f>
        <v>0</v>
      </c>
      <c r="P19">
        <f t="shared" si="5"/>
        <v>1</v>
      </c>
      <c r="Q19">
        <f t="shared" si="6"/>
        <v>0</v>
      </c>
      <c r="R19">
        <f t="shared" si="7"/>
        <v>0</v>
      </c>
      <c r="S19">
        <f t="shared" si="8"/>
        <v>0</v>
      </c>
      <c r="T19">
        <f t="shared" si="9"/>
        <v>0</v>
      </c>
      <c r="W19">
        <v>20</v>
      </c>
      <c r="X19">
        <v>50</v>
      </c>
      <c r="Y19">
        <v>16</v>
      </c>
      <c r="Z19">
        <v>22</v>
      </c>
    </row>
    <row r="20" spans="1:26" x14ac:dyDescent="0.2">
      <c r="A20" s="6">
        <f t="shared" si="4"/>
        <v>1.3</v>
      </c>
      <c r="B20" s="6" t="s">
        <v>284</v>
      </c>
      <c r="C20">
        <v>10</v>
      </c>
      <c r="D20">
        <v>0</v>
      </c>
      <c r="E20">
        <v>0</v>
      </c>
      <c r="F20">
        <v>0</v>
      </c>
      <c r="G20">
        <v>0</v>
      </c>
      <c r="H20">
        <v>5</v>
      </c>
      <c r="I20">
        <f t="shared" si="0"/>
        <v>2</v>
      </c>
      <c r="K20" s="20" t="s">
        <v>432</v>
      </c>
      <c r="L20">
        <f t="shared" si="10"/>
        <v>1</v>
      </c>
      <c r="M20">
        <f t="shared" si="2"/>
        <v>0</v>
      </c>
      <c r="N20">
        <f t="shared" si="11"/>
        <v>0</v>
      </c>
      <c r="P20">
        <f t="shared" si="5"/>
        <v>1</v>
      </c>
      <c r="Q20">
        <f t="shared" si="6"/>
        <v>0</v>
      </c>
      <c r="R20">
        <f t="shared" si="7"/>
        <v>0</v>
      </c>
      <c r="S20">
        <f t="shared" si="8"/>
        <v>0</v>
      </c>
      <c r="T20">
        <f t="shared" si="9"/>
        <v>0</v>
      </c>
      <c r="W20">
        <v>20</v>
      </c>
      <c r="X20">
        <v>50</v>
      </c>
      <c r="Y20">
        <v>24</v>
      </c>
      <c r="Z20">
        <v>24</v>
      </c>
    </row>
    <row r="21" spans="1:26" x14ac:dyDescent="0.2">
      <c r="A21" s="6">
        <f t="shared" si="4"/>
        <v>1.4000000000000001</v>
      </c>
      <c r="B21" s="6" t="s">
        <v>283</v>
      </c>
      <c r="C21">
        <v>0</v>
      </c>
      <c r="D21">
        <v>0</v>
      </c>
      <c r="E21">
        <v>0</v>
      </c>
      <c r="F21">
        <v>0</v>
      </c>
      <c r="G21">
        <v>0</v>
      </c>
      <c r="H21">
        <v>0</v>
      </c>
      <c r="I21">
        <f t="shared" si="0"/>
        <v>0</v>
      </c>
      <c r="K21" s="20" t="s">
        <v>507</v>
      </c>
      <c r="L21">
        <f t="shared" si="10"/>
        <v>1</v>
      </c>
      <c r="M21">
        <f t="shared" si="2"/>
        <v>0</v>
      </c>
      <c r="N21">
        <f t="shared" si="11"/>
        <v>0</v>
      </c>
      <c r="P21">
        <f t="shared" si="5"/>
        <v>1</v>
      </c>
      <c r="Q21">
        <f t="shared" si="6"/>
        <v>0</v>
      </c>
      <c r="R21">
        <f t="shared" si="7"/>
        <v>0</v>
      </c>
      <c r="S21">
        <f t="shared" si="8"/>
        <v>0</v>
      </c>
      <c r="T21">
        <f t="shared" si="9"/>
        <v>0</v>
      </c>
      <c r="W21">
        <v>30</v>
      </c>
      <c r="X21">
        <v>50</v>
      </c>
      <c r="Y21">
        <v>38</v>
      </c>
      <c r="Z21">
        <v>18</v>
      </c>
    </row>
    <row r="22" spans="1:26" x14ac:dyDescent="0.2">
      <c r="A22" s="6">
        <f t="shared" si="4"/>
        <v>1.5000000000000002</v>
      </c>
      <c r="B22" s="6"/>
      <c r="C22">
        <v>0</v>
      </c>
      <c r="D22">
        <v>0</v>
      </c>
      <c r="E22">
        <v>0</v>
      </c>
      <c r="F22">
        <v>0</v>
      </c>
      <c r="G22">
        <v>0</v>
      </c>
      <c r="H22">
        <v>0</v>
      </c>
      <c r="I22">
        <f t="shared" si="0"/>
        <v>0</v>
      </c>
      <c r="K22" s="20" t="s">
        <v>479</v>
      </c>
      <c r="L22">
        <f t="shared" si="10"/>
        <v>1</v>
      </c>
      <c r="M22">
        <f t="shared" si="2"/>
        <v>0</v>
      </c>
      <c r="N22">
        <f t="shared" si="11"/>
        <v>0</v>
      </c>
      <c r="P22">
        <f t="shared" si="5"/>
        <v>1</v>
      </c>
      <c r="Q22">
        <f t="shared" si="6"/>
        <v>0</v>
      </c>
      <c r="R22">
        <f t="shared" si="7"/>
        <v>0</v>
      </c>
      <c r="S22">
        <f t="shared" si="8"/>
        <v>0</v>
      </c>
      <c r="T22">
        <f t="shared" si="9"/>
        <v>0</v>
      </c>
      <c r="W22">
        <v>20</v>
      </c>
      <c r="X22">
        <v>50</v>
      </c>
      <c r="Y22">
        <v>26</v>
      </c>
      <c r="Z22">
        <v>20</v>
      </c>
    </row>
    <row r="23" spans="1:26" x14ac:dyDescent="0.2">
      <c r="A23" s="6">
        <f t="shared" si="4"/>
        <v>1.6000000000000003</v>
      </c>
      <c r="B23" s="6" t="s">
        <v>286</v>
      </c>
      <c r="C23">
        <v>0</v>
      </c>
      <c r="D23">
        <v>0</v>
      </c>
      <c r="E23">
        <v>0</v>
      </c>
      <c r="F23">
        <v>0</v>
      </c>
      <c r="G23">
        <v>0</v>
      </c>
      <c r="H23">
        <v>0</v>
      </c>
      <c r="I23">
        <f t="shared" si="0"/>
        <v>0</v>
      </c>
      <c r="K23" t="s">
        <v>505</v>
      </c>
      <c r="L23">
        <f t="shared" si="10"/>
        <v>1</v>
      </c>
      <c r="M23">
        <f t="shared" si="2"/>
        <v>0</v>
      </c>
      <c r="N23">
        <f t="shared" si="11"/>
        <v>0</v>
      </c>
      <c r="P23">
        <f t="shared" si="5"/>
        <v>1</v>
      </c>
      <c r="Q23">
        <f t="shared" si="6"/>
        <v>0</v>
      </c>
      <c r="R23">
        <f t="shared" si="7"/>
        <v>0</v>
      </c>
      <c r="S23">
        <f t="shared" si="8"/>
        <v>0</v>
      </c>
      <c r="T23">
        <f t="shared" si="9"/>
        <v>0</v>
      </c>
      <c r="W23">
        <v>30</v>
      </c>
      <c r="X23">
        <v>50</v>
      </c>
      <c r="Y23">
        <v>42</v>
      </c>
      <c r="Z23">
        <v>20</v>
      </c>
    </row>
    <row r="24" spans="1:26" x14ac:dyDescent="0.2">
      <c r="A24" s="6">
        <f t="shared" si="4"/>
        <v>1.7000000000000004</v>
      </c>
      <c r="B24" s="6"/>
      <c r="C24">
        <v>0</v>
      </c>
      <c r="D24">
        <v>0</v>
      </c>
      <c r="E24">
        <v>0</v>
      </c>
      <c r="F24">
        <v>0</v>
      </c>
      <c r="G24">
        <v>0</v>
      </c>
      <c r="H24">
        <v>15</v>
      </c>
      <c r="I24">
        <f t="shared" si="0"/>
        <v>0</v>
      </c>
      <c r="J24" s="20" t="s">
        <v>533</v>
      </c>
      <c r="K24" t="s">
        <v>505</v>
      </c>
      <c r="L24">
        <f t="shared" si="10"/>
        <v>1</v>
      </c>
      <c r="M24">
        <f t="shared" si="2"/>
        <v>0</v>
      </c>
      <c r="N24">
        <f t="shared" si="11"/>
        <v>0</v>
      </c>
      <c r="P24">
        <f t="shared" si="5"/>
        <v>1</v>
      </c>
      <c r="Q24">
        <f t="shared" si="6"/>
        <v>0</v>
      </c>
      <c r="R24">
        <f t="shared" si="7"/>
        <v>0</v>
      </c>
      <c r="S24">
        <f t="shared" si="8"/>
        <v>0</v>
      </c>
      <c r="T24">
        <f t="shared" si="9"/>
        <v>0</v>
      </c>
      <c r="W24">
        <v>0</v>
      </c>
      <c r="X24">
        <v>50</v>
      </c>
      <c r="Y24">
        <v>0</v>
      </c>
      <c r="Z24">
        <v>18</v>
      </c>
    </row>
    <row r="25" spans="1:26" x14ac:dyDescent="0.2">
      <c r="A25" s="6">
        <f t="shared" si="4"/>
        <v>1.8000000000000005</v>
      </c>
      <c r="B25" s="6" t="s">
        <v>287</v>
      </c>
      <c r="C25">
        <v>40</v>
      </c>
      <c r="D25">
        <v>50</v>
      </c>
      <c r="E25">
        <v>40</v>
      </c>
      <c r="F25">
        <v>30</v>
      </c>
      <c r="G25">
        <v>10</v>
      </c>
      <c r="H25">
        <v>50</v>
      </c>
      <c r="I25">
        <f t="shared" si="0"/>
        <v>34</v>
      </c>
      <c r="J25" s="20" t="s">
        <v>536</v>
      </c>
      <c r="L25">
        <f t="shared" si="10"/>
        <v>0</v>
      </c>
      <c r="M25">
        <f t="shared" si="2"/>
        <v>0</v>
      </c>
      <c r="N25">
        <f t="shared" si="11"/>
        <v>1</v>
      </c>
      <c r="P25">
        <f t="shared" si="5"/>
        <v>0</v>
      </c>
      <c r="Q25">
        <f t="shared" si="6"/>
        <v>0</v>
      </c>
      <c r="R25">
        <f t="shared" si="7"/>
        <v>0</v>
      </c>
      <c r="S25">
        <f t="shared" si="8"/>
        <v>0</v>
      </c>
      <c r="T25">
        <f t="shared" si="9"/>
        <v>1</v>
      </c>
      <c r="W25">
        <v>20</v>
      </c>
      <c r="X25">
        <v>25</v>
      </c>
      <c r="Y25">
        <v>10</v>
      </c>
      <c r="Z25">
        <v>14</v>
      </c>
    </row>
    <row r="26" spans="1:26" x14ac:dyDescent="0.2">
      <c r="A26" s="6">
        <v>1.9</v>
      </c>
      <c r="B26" s="6" t="s">
        <v>285</v>
      </c>
    </row>
    <row r="28" spans="1:26" x14ac:dyDescent="0.2">
      <c r="H28" s="19">
        <f>AVERAGE(H6:H26)</f>
        <v>10.263157894736842</v>
      </c>
      <c r="I28" s="19">
        <f>AVERAGE(I6:I26)</f>
        <v>6.6315789473684212</v>
      </c>
      <c r="J28" s="19"/>
      <c r="K28" s="8" t="s">
        <v>35</v>
      </c>
      <c r="L28">
        <f>SUM(L7:L27)/10</f>
        <v>1.6</v>
      </c>
      <c r="M28">
        <f>SUM(M7:M27)/10</f>
        <v>0.2</v>
      </c>
      <c r="N28">
        <f>SUM(N7:N27)/10</f>
        <v>0.1</v>
      </c>
      <c r="P28">
        <f>SUM(P7:P26)/10</f>
        <v>1.3</v>
      </c>
      <c r="Q28">
        <f>SUM(Q7:Q26)/10</f>
        <v>0.2</v>
      </c>
      <c r="R28">
        <f>SUM(R7:R26)/10</f>
        <v>0.2</v>
      </c>
      <c r="S28">
        <f>SUM(S7:S26)/10</f>
        <v>0.1</v>
      </c>
      <c r="T28">
        <f>SUM(T7:T26)/10</f>
        <v>0.1</v>
      </c>
      <c r="V28">
        <f>SUM(V7:V26)/10</f>
        <v>0</v>
      </c>
      <c r="W28" s="19">
        <f>AVERAGE(W7:W25)</f>
        <v>16.315789473684209</v>
      </c>
      <c r="X28" s="19">
        <f>AVERAGE(X7:X25)</f>
        <v>39.210526315789473</v>
      </c>
      <c r="Y28" s="19">
        <f>AVERAGE(Y7:Y25)</f>
        <v>16.842105263157894</v>
      </c>
      <c r="Z28" s="19">
        <f>AVERAGE(Z7:Z26)</f>
        <v>16.473684210526315</v>
      </c>
    </row>
    <row r="34" spans="1:22" x14ac:dyDescent="0.2">
      <c r="A34" s="4"/>
      <c r="B34" s="4"/>
      <c r="D34" s="20"/>
    </row>
    <row r="36" spans="1:22" x14ac:dyDescent="0.2">
      <c r="T36" s="8"/>
    </row>
    <row r="37" spans="1:22" x14ac:dyDescent="0.2">
      <c r="M37" s="7"/>
      <c r="R37" s="4"/>
    </row>
    <row r="38" spans="1:22" x14ac:dyDescent="0.2">
      <c r="C38" s="2"/>
      <c r="D38" s="2"/>
      <c r="E38" s="2"/>
      <c r="F38" s="2"/>
      <c r="G38" s="2"/>
      <c r="H38" s="2"/>
      <c r="I38" s="2"/>
      <c r="J38" s="2"/>
      <c r="L38" s="2"/>
      <c r="M38" s="2"/>
      <c r="N38" s="2"/>
      <c r="P38" s="2"/>
      <c r="Q38" s="2"/>
      <c r="R38" s="2"/>
      <c r="S38" s="2"/>
      <c r="T38" s="2"/>
      <c r="V38" s="4"/>
    </row>
    <row r="39" spans="1:22" x14ac:dyDescent="0.2">
      <c r="A39" s="4"/>
      <c r="B39" s="4"/>
    </row>
    <row r="40" spans="1:22" x14ac:dyDescent="0.2">
      <c r="A40" s="6"/>
      <c r="B40" s="6"/>
    </row>
    <row r="41" spans="1:22" x14ac:dyDescent="0.2">
      <c r="A41" s="6"/>
      <c r="B41" s="6"/>
    </row>
    <row r="42" spans="1:22" x14ac:dyDescent="0.2">
      <c r="A42" s="6"/>
      <c r="B42" s="6"/>
    </row>
    <row r="43" spans="1:22" x14ac:dyDescent="0.2">
      <c r="A43" s="6"/>
      <c r="B43" s="6"/>
    </row>
    <row r="44" spans="1:22" x14ac:dyDescent="0.2">
      <c r="A44" s="6"/>
      <c r="B44" s="6"/>
    </row>
    <row r="45" spans="1:22" x14ac:dyDescent="0.2">
      <c r="A45" s="6"/>
      <c r="B45" s="6"/>
    </row>
    <row r="46" spans="1:22" x14ac:dyDescent="0.2">
      <c r="A46" s="6"/>
      <c r="B46" s="6"/>
    </row>
    <row r="47" spans="1:22" x14ac:dyDescent="0.2">
      <c r="A47" s="6"/>
      <c r="B47" s="6"/>
    </row>
    <row r="48" spans="1:22"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sheetData>
  <phoneticPr fontId="4" type="noConversion"/>
  <pageMargins left="0.75" right="0.75" top="1" bottom="1" header="0.5" footer="0.5"/>
  <pageSetup orientation="portrait" horizontalDpi="300" verticalDpi="300" r:id="rId1"/>
  <headerFooter alignWithMargins="0"/>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16"/>
  <sheetViews>
    <sheetView workbookViewId="0">
      <selection activeCell="I10" sqref="I10"/>
    </sheetView>
  </sheetViews>
  <sheetFormatPr defaultRowHeight="12.75" x14ac:dyDescent="0.2"/>
  <cols>
    <col min="5" max="5" width="10.140625" bestFit="1" customWidth="1"/>
    <col min="6" max="6" width="16" bestFit="1" customWidth="1"/>
    <col min="7" max="7" width="11.85546875" customWidth="1"/>
    <col min="8" max="8" width="10.28515625" customWidth="1"/>
    <col min="9" max="9" width="13.140625" customWidth="1"/>
  </cols>
  <sheetData>
    <row r="1" spans="1:18" x14ac:dyDescent="0.2">
      <c r="A1" t="s">
        <v>70</v>
      </c>
      <c r="E1" s="50"/>
      <c r="F1" s="20"/>
    </row>
    <row r="2" spans="1:18" x14ac:dyDescent="0.2">
      <c r="G2" s="60"/>
      <c r="K2" s="60"/>
    </row>
    <row r="3" spans="1:18" x14ac:dyDescent="0.2">
      <c r="A3" t="s">
        <v>171</v>
      </c>
      <c r="F3" s="58"/>
      <c r="N3">
        <v>5.0999999999999996</v>
      </c>
      <c r="O3">
        <v>10.1</v>
      </c>
      <c r="P3">
        <v>20.100000000000001</v>
      </c>
      <c r="Q3">
        <v>30.1</v>
      </c>
      <c r="R3" s="8" t="s">
        <v>42</v>
      </c>
    </row>
    <row r="4" spans="1:18" x14ac:dyDescent="0.2">
      <c r="G4" s="60">
        <v>45236</v>
      </c>
      <c r="K4" s="7" t="s">
        <v>7</v>
      </c>
      <c r="P4" s="4" t="s">
        <v>37</v>
      </c>
    </row>
    <row r="5" spans="1:18" ht="25.5" x14ac:dyDescent="0.2">
      <c r="B5" s="2" t="s">
        <v>1</v>
      </c>
      <c r="C5" s="2" t="s">
        <v>2</v>
      </c>
      <c r="D5" s="2" t="s">
        <v>3</v>
      </c>
      <c r="E5" s="2" t="s">
        <v>28</v>
      </c>
      <c r="F5" s="2" t="s">
        <v>5</v>
      </c>
      <c r="G5" s="2" t="s">
        <v>7</v>
      </c>
      <c r="H5" s="2" t="s">
        <v>29</v>
      </c>
      <c r="J5" s="2" t="s">
        <v>32</v>
      </c>
      <c r="K5" s="2" t="s">
        <v>33</v>
      </c>
      <c r="L5" s="2" t="s">
        <v>34</v>
      </c>
      <c r="N5" s="2" t="s">
        <v>38</v>
      </c>
      <c r="O5" s="2" t="s">
        <v>39</v>
      </c>
      <c r="P5" s="2" t="s">
        <v>47</v>
      </c>
      <c r="Q5" s="2" t="s">
        <v>40</v>
      </c>
      <c r="R5" s="2" t="s">
        <v>41</v>
      </c>
    </row>
    <row r="7" spans="1:18" x14ac:dyDescent="0.2">
      <c r="A7" s="6">
        <v>0</v>
      </c>
      <c r="B7">
        <v>20</v>
      </c>
      <c r="C7">
        <v>20</v>
      </c>
      <c r="D7">
        <v>0</v>
      </c>
      <c r="E7">
        <v>0</v>
      </c>
      <c r="F7">
        <v>0</v>
      </c>
      <c r="G7">
        <v>5</v>
      </c>
      <c r="H7">
        <f>SUM(B7:F7)/5</f>
        <v>8</v>
      </c>
      <c r="I7" s="20" t="s">
        <v>520</v>
      </c>
      <c r="J7">
        <f>IF(G7&lt;25,1,0)</f>
        <v>1</v>
      </c>
      <c r="K7">
        <f t="shared" ref="K7:K10" si="0">IF(G7=30,1,0)+IF(G7=40,1,0)+IF(G7=25,1,0)+IF(G7=35,1,0)</f>
        <v>0</v>
      </c>
      <c r="L7">
        <f>1-K7-J7</f>
        <v>0</v>
      </c>
      <c r="N7">
        <f>IF(H7&lt;$N$3,1,0)</f>
        <v>0</v>
      </c>
      <c r="O7">
        <f>IF(H7&lt;O$3,1,0)-N7</f>
        <v>1</v>
      </c>
      <c r="P7">
        <f>IF(H7&lt;P$3,1,0)-N7-O7</f>
        <v>0</v>
      </c>
      <c r="Q7">
        <f>IF(H7&lt;Q$3,1,0)-N7-O7-P7</f>
        <v>0</v>
      </c>
      <c r="R7">
        <f>1-SUM(N7:Q7)</f>
        <v>0</v>
      </c>
    </row>
    <row r="8" spans="1:18" x14ac:dyDescent="0.2">
      <c r="A8" s="6">
        <f>0.1+A7</f>
        <v>0.1</v>
      </c>
      <c r="B8">
        <v>30</v>
      </c>
      <c r="C8">
        <v>30</v>
      </c>
      <c r="D8">
        <v>20</v>
      </c>
      <c r="E8">
        <v>10</v>
      </c>
      <c r="F8">
        <v>10</v>
      </c>
      <c r="G8">
        <v>5</v>
      </c>
      <c r="H8">
        <f>SUM(B8:F8)/5</f>
        <v>20</v>
      </c>
      <c r="I8" s="20" t="s">
        <v>294</v>
      </c>
      <c r="J8">
        <f>IF(G8&lt;25,1,0)</f>
        <v>1</v>
      </c>
      <c r="K8">
        <f t="shared" si="0"/>
        <v>0</v>
      </c>
      <c r="L8">
        <f>1-K8-J8</f>
        <v>0</v>
      </c>
      <c r="N8">
        <f>IF(H8&lt;$N$3,1,0)</f>
        <v>0</v>
      </c>
      <c r="O8">
        <f>IF(H8&lt;O$3,1,0)-N8</f>
        <v>0</v>
      </c>
      <c r="P8">
        <f>IF(H8&lt;P$3,1,0)-N8-O8</f>
        <v>1</v>
      </c>
      <c r="Q8">
        <f>IF(H8&lt;Q$3,1,0)-N8-O8-P8</f>
        <v>0</v>
      </c>
      <c r="R8">
        <f>1-SUM(N8:Q8)</f>
        <v>0</v>
      </c>
    </row>
    <row r="9" spans="1:18" x14ac:dyDescent="0.2">
      <c r="A9" s="6">
        <f>0.1+A8</f>
        <v>0.2</v>
      </c>
      <c r="B9">
        <v>20</v>
      </c>
      <c r="C9">
        <v>35</v>
      </c>
      <c r="D9">
        <v>10</v>
      </c>
      <c r="E9">
        <v>10</v>
      </c>
      <c r="F9">
        <v>10</v>
      </c>
      <c r="G9">
        <v>50</v>
      </c>
      <c r="H9">
        <f>SUM(B9:F9)/5</f>
        <v>17</v>
      </c>
      <c r="I9" s="20" t="s">
        <v>526</v>
      </c>
      <c r="J9">
        <f>IF(G9&lt;25,1,0)</f>
        <v>0</v>
      </c>
      <c r="K9">
        <f t="shared" si="0"/>
        <v>0</v>
      </c>
      <c r="L9">
        <f>1-K9-J9</f>
        <v>1</v>
      </c>
      <c r="N9">
        <f>IF(H9&lt;$N$3,1,0)</f>
        <v>0</v>
      </c>
      <c r="O9">
        <f>IF(H9&lt;O$3,1,0)-N9</f>
        <v>0</v>
      </c>
      <c r="P9">
        <f>IF(H9&lt;P$3,1,0)-N9-O9</f>
        <v>1</v>
      </c>
      <c r="Q9">
        <f>IF(H9&lt;Q$3,1,0)-N9-O9-P9</f>
        <v>0</v>
      </c>
      <c r="R9">
        <f>1-SUM(N9:Q9)</f>
        <v>0</v>
      </c>
    </row>
    <row r="10" spans="1:18" x14ac:dyDescent="0.2">
      <c r="A10" s="6">
        <f>0.1+A9</f>
        <v>0.30000000000000004</v>
      </c>
      <c r="B10">
        <v>40</v>
      </c>
      <c r="C10">
        <v>40</v>
      </c>
      <c r="D10">
        <v>50</v>
      </c>
      <c r="E10">
        <v>50</v>
      </c>
      <c r="F10">
        <v>40</v>
      </c>
      <c r="G10">
        <v>50</v>
      </c>
      <c r="H10">
        <f>SUM(B10:F10)/5</f>
        <v>44</v>
      </c>
      <c r="I10" s="20" t="s">
        <v>526</v>
      </c>
      <c r="J10">
        <f>IF(G10&lt;25,1,0)</f>
        <v>0</v>
      </c>
      <c r="K10">
        <f t="shared" si="0"/>
        <v>0</v>
      </c>
      <c r="L10">
        <f>1-K10-J10</f>
        <v>1</v>
      </c>
      <c r="N10">
        <f>IF(H10&lt;$N$3,1,0)</f>
        <v>0</v>
      </c>
      <c r="O10">
        <f>IF(H10&lt;O$3,1,0)-N10</f>
        <v>0</v>
      </c>
      <c r="P10">
        <f>IF(H10&lt;P$3,1,0)-N10-O10</f>
        <v>0</v>
      </c>
      <c r="Q10">
        <f>IF(H10&lt;Q$3,1,0)-N10-O10-P10</f>
        <v>0</v>
      </c>
      <c r="R10">
        <f>1-SUM(N10:Q10)</f>
        <v>1</v>
      </c>
    </row>
    <row r="11" spans="1:18" x14ac:dyDescent="0.2">
      <c r="A11" s="6"/>
    </row>
    <row r="12" spans="1:18" x14ac:dyDescent="0.2">
      <c r="A12" s="6"/>
      <c r="B12" s="20" t="s">
        <v>334</v>
      </c>
      <c r="C12" s="20" t="s">
        <v>350</v>
      </c>
    </row>
    <row r="13" spans="1:18" x14ac:dyDescent="0.2">
      <c r="A13" s="6"/>
      <c r="C13" s="20" t="s">
        <v>351</v>
      </c>
    </row>
    <row r="14" spans="1:18" x14ac:dyDescent="0.2">
      <c r="A14" s="6"/>
      <c r="C14" s="20" t="s">
        <v>433</v>
      </c>
    </row>
    <row r="15" spans="1:18" x14ac:dyDescent="0.2">
      <c r="C15" s="20" t="s">
        <v>446</v>
      </c>
    </row>
    <row r="16" spans="1:18" x14ac:dyDescent="0.2">
      <c r="C16" s="20" t="s">
        <v>480</v>
      </c>
      <c r="I16" t="s">
        <v>35</v>
      </c>
      <c r="J16">
        <f>SUM(J7:J15)/10</f>
        <v>0.2</v>
      </c>
      <c r="K16">
        <f>SUM(K7:K15)/10</f>
        <v>0</v>
      </c>
      <c r="L16">
        <f>SUM(L7:L15)/10</f>
        <v>0.2</v>
      </c>
      <c r="N16">
        <f>SUM(N7:N14)/10</f>
        <v>0</v>
      </c>
      <c r="O16">
        <f>SUM(O7:O14)/10</f>
        <v>0.1</v>
      </c>
      <c r="P16">
        <f>SUM(P7:P14)/10</f>
        <v>0.2</v>
      </c>
      <c r="Q16">
        <f>SUM(Q7:Q14)/10</f>
        <v>0</v>
      </c>
      <c r="R16">
        <f>SUM(R7:R14)/10</f>
        <v>0.1</v>
      </c>
    </row>
  </sheetData>
  <phoneticPr fontId="4"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1"/>
  <sheetViews>
    <sheetView topLeftCell="A2" workbookViewId="0">
      <selection activeCell="G43" sqref="G43"/>
    </sheetView>
  </sheetViews>
  <sheetFormatPr defaultRowHeight="12.75" x14ac:dyDescent="0.2"/>
  <cols>
    <col min="1" max="1" width="14.28515625" customWidth="1"/>
    <col min="2" max="2" width="16.42578125" customWidth="1"/>
    <col min="3" max="3" width="14.28515625" customWidth="1"/>
    <col min="7" max="7" width="15" customWidth="1"/>
    <col min="8" max="8" width="10.85546875" customWidth="1"/>
    <col min="9" max="9" width="11.28515625" customWidth="1"/>
    <col min="10" max="10" width="16.42578125" customWidth="1"/>
    <col min="21" max="21" width="10.7109375" customWidth="1"/>
    <col min="22" max="22" width="10.5703125" customWidth="1"/>
  </cols>
  <sheetData>
    <row r="1" spans="1:24" x14ac:dyDescent="0.2">
      <c r="A1" s="4" t="s">
        <v>31</v>
      </c>
      <c r="B1" s="4"/>
    </row>
    <row r="2" spans="1:24" x14ac:dyDescent="0.2">
      <c r="F2" s="47"/>
      <c r="G2" s="60"/>
      <c r="H2" s="60"/>
      <c r="L2" s="60"/>
    </row>
    <row r="3" spans="1:24" x14ac:dyDescent="0.2">
      <c r="H3" s="60">
        <v>44869</v>
      </c>
      <c r="O3">
        <v>5.0999999999999996</v>
      </c>
      <c r="P3">
        <v>10.1</v>
      </c>
      <c r="Q3">
        <v>20.100000000000001</v>
      </c>
      <c r="R3">
        <v>30.1</v>
      </c>
      <c r="S3" s="8" t="s">
        <v>42</v>
      </c>
    </row>
    <row r="4" spans="1:24" x14ac:dyDescent="0.2">
      <c r="L4" s="7" t="s">
        <v>7</v>
      </c>
      <c r="Q4" s="4" t="s">
        <v>37</v>
      </c>
    </row>
    <row r="5" spans="1:24" ht="25.5" x14ac:dyDescent="0.2">
      <c r="C5" s="2" t="s">
        <v>1</v>
      </c>
      <c r="D5" s="2" t="s">
        <v>2</v>
      </c>
      <c r="E5" s="2" t="s">
        <v>3</v>
      </c>
      <c r="F5" s="2" t="s">
        <v>28</v>
      </c>
      <c r="G5" s="2" t="s">
        <v>5</v>
      </c>
      <c r="H5" s="2" t="s">
        <v>7</v>
      </c>
      <c r="I5" s="2" t="s">
        <v>29</v>
      </c>
      <c r="K5" s="2" t="s">
        <v>32</v>
      </c>
      <c r="L5" s="2" t="s">
        <v>33</v>
      </c>
      <c r="M5" s="2" t="s">
        <v>34</v>
      </c>
      <c r="O5" s="2" t="s">
        <v>38</v>
      </c>
      <c r="P5" s="2" t="s">
        <v>39</v>
      </c>
      <c r="Q5" s="2" t="s">
        <v>47</v>
      </c>
      <c r="R5" s="2" t="s">
        <v>40</v>
      </c>
      <c r="S5" s="2" t="s">
        <v>41</v>
      </c>
    </row>
    <row r="6" spans="1:24" ht="25.5" x14ac:dyDescent="0.2">
      <c r="A6" s="4" t="s">
        <v>31</v>
      </c>
      <c r="B6" s="4"/>
      <c r="U6" s="3" t="s">
        <v>164</v>
      </c>
      <c r="V6" s="3" t="s">
        <v>345</v>
      </c>
      <c r="W6" s="3" t="s">
        <v>166</v>
      </c>
      <c r="X6" s="3" t="s">
        <v>346</v>
      </c>
    </row>
    <row r="7" spans="1:24" x14ac:dyDescent="0.2">
      <c r="A7" s="54">
        <v>0</v>
      </c>
      <c r="B7" s="6" t="s">
        <v>307</v>
      </c>
      <c r="C7">
        <v>0</v>
      </c>
      <c r="D7">
        <v>0</v>
      </c>
      <c r="E7">
        <v>0</v>
      </c>
      <c r="F7">
        <v>0</v>
      </c>
      <c r="G7">
        <v>0</v>
      </c>
      <c r="H7">
        <v>10</v>
      </c>
      <c r="I7">
        <f t="shared" ref="I7:I30" si="0">SUM(C7:G7)/5</f>
        <v>0</v>
      </c>
      <c r="J7" s="20" t="s">
        <v>541</v>
      </c>
      <c r="K7">
        <f>IF(H7&lt;25,1,0)</f>
        <v>1</v>
      </c>
      <c r="L7">
        <f t="shared" ref="L7:L30" si="1">IF(H7=30,1,0)+IF(H7=40,1,0)+IF(H7=25,1,0)+IF(H7=35,1,0)</f>
        <v>0</v>
      </c>
      <c r="M7">
        <f>1-L7-K7</f>
        <v>0</v>
      </c>
      <c r="O7">
        <f>IF(I7&lt;$O$3,1,0)</f>
        <v>1</v>
      </c>
      <c r="P7">
        <f>IF(I7&lt;P$3,1,0)-O7</f>
        <v>0</v>
      </c>
      <c r="Q7">
        <f>IF(I7&lt;Q$3,1,0)-O7-P7</f>
        <v>0</v>
      </c>
      <c r="R7">
        <f>IF(I7&lt;R$3,1,0)-O7-P7-Q7</f>
        <v>0</v>
      </c>
      <c r="S7">
        <f>1-SUM(O7:R7)</f>
        <v>0</v>
      </c>
      <c r="U7">
        <v>0</v>
      </c>
      <c r="V7">
        <v>10</v>
      </c>
      <c r="W7">
        <v>4</v>
      </c>
      <c r="X7">
        <v>4</v>
      </c>
    </row>
    <row r="8" spans="1:24" x14ac:dyDescent="0.2">
      <c r="A8" s="54">
        <f t="shared" ref="A8:A30" si="2">0.1+A7</f>
        <v>0.1</v>
      </c>
      <c r="B8" s="23" t="s">
        <v>352</v>
      </c>
      <c r="C8">
        <v>20</v>
      </c>
      <c r="D8">
        <v>30</v>
      </c>
      <c r="E8">
        <v>30</v>
      </c>
      <c r="F8">
        <v>10</v>
      </c>
      <c r="G8">
        <v>10</v>
      </c>
      <c r="H8">
        <v>20</v>
      </c>
      <c r="I8">
        <f t="shared" si="0"/>
        <v>20</v>
      </c>
      <c r="J8" s="20" t="s">
        <v>541</v>
      </c>
      <c r="K8">
        <f t="shared" ref="K8:K30" si="3">IF(H8&lt;25,1,0)</f>
        <v>1</v>
      </c>
      <c r="L8">
        <f t="shared" si="1"/>
        <v>0</v>
      </c>
      <c r="M8">
        <f t="shared" ref="M8:M30" si="4">1-L8-K8</f>
        <v>0</v>
      </c>
      <c r="O8">
        <f t="shared" ref="O8:O24" si="5">IF(I8&lt;$O$3,1,0)</f>
        <v>0</v>
      </c>
      <c r="P8">
        <f t="shared" ref="P8:P24" si="6">IF(I8&lt;P$3,1,0)-O8</f>
        <v>0</v>
      </c>
      <c r="Q8">
        <f t="shared" ref="Q8:Q24" si="7">IF(I8&lt;Q$3,1,0)-O8-P8</f>
        <v>1</v>
      </c>
      <c r="R8">
        <f t="shared" ref="R8:R24" si="8">IF(I8&lt;R$3,1,0)-O8-P8-Q8</f>
        <v>0</v>
      </c>
      <c r="S8">
        <f t="shared" ref="S8:S24" si="9">1-SUM(O8:R8)</f>
        <v>0</v>
      </c>
      <c r="U8">
        <v>0</v>
      </c>
      <c r="V8">
        <v>10</v>
      </c>
      <c r="W8">
        <v>4</v>
      </c>
      <c r="X8">
        <v>10</v>
      </c>
    </row>
    <row r="9" spans="1:24" x14ac:dyDescent="0.2">
      <c r="A9" s="54">
        <f t="shared" si="2"/>
        <v>0.2</v>
      </c>
      <c r="B9" s="6" t="s">
        <v>308</v>
      </c>
      <c r="C9">
        <v>30</v>
      </c>
      <c r="D9">
        <v>30</v>
      </c>
      <c r="E9">
        <v>20</v>
      </c>
      <c r="F9">
        <v>0</v>
      </c>
      <c r="G9">
        <v>10</v>
      </c>
      <c r="H9">
        <v>30</v>
      </c>
      <c r="I9">
        <f t="shared" si="0"/>
        <v>18</v>
      </c>
      <c r="J9" s="20" t="s">
        <v>520</v>
      </c>
      <c r="K9">
        <f t="shared" si="3"/>
        <v>0</v>
      </c>
      <c r="L9">
        <f t="shared" si="1"/>
        <v>1</v>
      </c>
      <c r="M9">
        <f t="shared" si="4"/>
        <v>0</v>
      </c>
      <c r="O9">
        <f t="shared" si="5"/>
        <v>0</v>
      </c>
      <c r="P9">
        <f t="shared" si="6"/>
        <v>0</v>
      </c>
      <c r="Q9">
        <f t="shared" si="7"/>
        <v>1</v>
      </c>
      <c r="R9">
        <f t="shared" si="8"/>
        <v>0</v>
      </c>
      <c r="S9">
        <f t="shared" si="9"/>
        <v>0</v>
      </c>
      <c r="U9">
        <v>20</v>
      </c>
      <c r="V9">
        <v>15</v>
      </c>
      <c r="W9">
        <v>8</v>
      </c>
      <c r="X9">
        <v>6</v>
      </c>
    </row>
    <row r="10" spans="1:24" x14ac:dyDescent="0.2">
      <c r="A10" s="54">
        <f t="shared" si="2"/>
        <v>0.30000000000000004</v>
      </c>
      <c r="B10" s="23" t="s">
        <v>353</v>
      </c>
      <c r="C10">
        <v>20</v>
      </c>
      <c r="D10">
        <v>30</v>
      </c>
      <c r="E10">
        <v>20</v>
      </c>
      <c r="F10">
        <v>10</v>
      </c>
      <c r="G10">
        <v>15</v>
      </c>
      <c r="H10">
        <v>25</v>
      </c>
      <c r="I10">
        <f t="shared" si="0"/>
        <v>19</v>
      </c>
      <c r="J10" s="20" t="s">
        <v>541</v>
      </c>
      <c r="K10">
        <f t="shared" si="3"/>
        <v>0</v>
      </c>
      <c r="L10">
        <f t="shared" si="1"/>
        <v>1</v>
      </c>
      <c r="M10">
        <f t="shared" si="4"/>
        <v>0</v>
      </c>
      <c r="O10">
        <f t="shared" si="5"/>
        <v>0</v>
      </c>
      <c r="P10">
        <f t="shared" si="6"/>
        <v>0</v>
      </c>
      <c r="Q10">
        <f t="shared" si="7"/>
        <v>1</v>
      </c>
      <c r="R10">
        <f t="shared" si="8"/>
        <v>0</v>
      </c>
      <c r="S10">
        <f t="shared" si="9"/>
        <v>0</v>
      </c>
      <c r="U10">
        <v>0</v>
      </c>
      <c r="V10">
        <v>10</v>
      </c>
      <c r="W10">
        <v>2</v>
      </c>
      <c r="X10">
        <v>8</v>
      </c>
    </row>
    <row r="11" spans="1:24" x14ac:dyDescent="0.2">
      <c r="A11" s="54">
        <f t="shared" si="2"/>
        <v>0.4</v>
      </c>
      <c r="B11" s="23" t="s">
        <v>354</v>
      </c>
      <c r="C11">
        <v>10</v>
      </c>
      <c r="D11">
        <v>10</v>
      </c>
      <c r="E11">
        <v>20</v>
      </c>
      <c r="F11">
        <v>0</v>
      </c>
      <c r="G11">
        <v>10</v>
      </c>
      <c r="H11">
        <v>15</v>
      </c>
      <c r="I11">
        <f t="shared" si="0"/>
        <v>10</v>
      </c>
      <c r="J11" s="20" t="s">
        <v>525</v>
      </c>
      <c r="K11">
        <f t="shared" si="3"/>
        <v>1</v>
      </c>
      <c r="L11">
        <f t="shared" si="1"/>
        <v>0</v>
      </c>
      <c r="M11">
        <f t="shared" si="4"/>
        <v>0</v>
      </c>
      <c r="O11">
        <f t="shared" si="5"/>
        <v>0</v>
      </c>
      <c r="P11">
        <f t="shared" si="6"/>
        <v>1</v>
      </c>
      <c r="Q11">
        <f t="shared" si="7"/>
        <v>0</v>
      </c>
      <c r="R11">
        <f t="shared" si="8"/>
        <v>0</v>
      </c>
      <c r="S11">
        <f t="shared" si="9"/>
        <v>0</v>
      </c>
      <c r="U11">
        <v>20</v>
      </c>
      <c r="V11">
        <v>15</v>
      </c>
      <c r="W11">
        <v>10</v>
      </c>
      <c r="X11">
        <v>8</v>
      </c>
    </row>
    <row r="12" spans="1:24" x14ac:dyDescent="0.2">
      <c r="A12" s="54">
        <f t="shared" si="2"/>
        <v>0.5</v>
      </c>
      <c r="B12" s="6" t="s">
        <v>309</v>
      </c>
      <c r="C12">
        <v>10</v>
      </c>
      <c r="D12">
        <v>20</v>
      </c>
      <c r="E12">
        <v>20</v>
      </c>
      <c r="F12">
        <v>0</v>
      </c>
      <c r="G12">
        <v>20</v>
      </c>
      <c r="H12">
        <v>15</v>
      </c>
      <c r="I12">
        <f t="shared" si="0"/>
        <v>14</v>
      </c>
      <c r="J12" s="20" t="s">
        <v>525</v>
      </c>
      <c r="K12">
        <f t="shared" si="3"/>
        <v>1</v>
      </c>
      <c r="L12">
        <f t="shared" si="1"/>
        <v>0</v>
      </c>
      <c r="M12">
        <f t="shared" si="4"/>
        <v>0</v>
      </c>
      <c r="O12">
        <f t="shared" si="5"/>
        <v>0</v>
      </c>
      <c r="P12">
        <f t="shared" si="6"/>
        <v>0</v>
      </c>
      <c r="Q12">
        <f t="shared" si="7"/>
        <v>1</v>
      </c>
      <c r="R12">
        <f t="shared" si="8"/>
        <v>0</v>
      </c>
      <c r="S12">
        <f t="shared" si="9"/>
        <v>0</v>
      </c>
      <c r="U12">
        <v>40</v>
      </c>
      <c r="V12">
        <v>20</v>
      </c>
      <c r="W12">
        <v>18</v>
      </c>
      <c r="X12">
        <v>13</v>
      </c>
    </row>
    <row r="13" spans="1:24" x14ac:dyDescent="0.2">
      <c r="A13" s="54">
        <f t="shared" si="2"/>
        <v>0.6</v>
      </c>
      <c r="B13" s="6" t="s">
        <v>481</v>
      </c>
      <c r="C13">
        <v>10</v>
      </c>
      <c r="D13">
        <v>20</v>
      </c>
      <c r="E13">
        <v>20</v>
      </c>
      <c r="F13">
        <v>0</v>
      </c>
      <c r="G13">
        <v>10</v>
      </c>
      <c r="H13">
        <v>15</v>
      </c>
      <c r="I13">
        <f t="shared" si="0"/>
        <v>12</v>
      </c>
      <c r="J13" s="20" t="s">
        <v>541</v>
      </c>
      <c r="K13">
        <f t="shared" si="3"/>
        <v>1</v>
      </c>
      <c r="L13">
        <f t="shared" si="1"/>
        <v>0</v>
      </c>
      <c r="M13">
        <f t="shared" si="4"/>
        <v>0</v>
      </c>
      <c r="O13">
        <f t="shared" si="5"/>
        <v>0</v>
      </c>
      <c r="P13">
        <f t="shared" si="6"/>
        <v>0</v>
      </c>
      <c r="Q13">
        <f t="shared" si="7"/>
        <v>1</v>
      </c>
      <c r="R13">
        <f t="shared" si="8"/>
        <v>0</v>
      </c>
      <c r="S13">
        <f t="shared" si="9"/>
        <v>0</v>
      </c>
      <c r="U13">
        <v>0</v>
      </c>
      <c r="V13">
        <v>10</v>
      </c>
      <c r="W13">
        <v>2</v>
      </c>
      <c r="X13">
        <v>8</v>
      </c>
    </row>
    <row r="14" spans="1:24" x14ac:dyDescent="0.2">
      <c r="A14" s="54">
        <f t="shared" si="2"/>
        <v>0.7</v>
      </c>
      <c r="B14" s="23" t="s">
        <v>434</v>
      </c>
      <c r="C14">
        <v>30</v>
      </c>
      <c r="D14">
        <v>20</v>
      </c>
      <c r="E14">
        <v>10</v>
      </c>
      <c r="F14">
        <v>0</v>
      </c>
      <c r="G14">
        <v>20</v>
      </c>
      <c r="H14">
        <v>10</v>
      </c>
      <c r="I14">
        <f t="shared" si="0"/>
        <v>16</v>
      </c>
      <c r="J14" s="20" t="s">
        <v>520</v>
      </c>
      <c r="K14">
        <f t="shared" si="3"/>
        <v>1</v>
      </c>
      <c r="L14">
        <f t="shared" si="1"/>
        <v>0</v>
      </c>
      <c r="M14">
        <f t="shared" si="4"/>
        <v>0</v>
      </c>
      <c r="O14">
        <f t="shared" si="5"/>
        <v>0</v>
      </c>
      <c r="P14">
        <f t="shared" si="6"/>
        <v>0</v>
      </c>
      <c r="Q14">
        <f t="shared" si="7"/>
        <v>1</v>
      </c>
      <c r="R14">
        <f t="shared" si="8"/>
        <v>0</v>
      </c>
      <c r="S14">
        <f t="shared" si="9"/>
        <v>0</v>
      </c>
      <c r="U14">
        <v>20</v>
      </c>
      <c r="V14">
        <v>10</v>
      </c>
      <c r="W14">
        <v>18</v>
      </c>
      <c r="X14">
        <v>4</v>
      </c>
    </row>
    <row r="15" spans="1:24" x14ac:dyDescent="0.2">
      <c r="A15" s="54">
        <f t="shared" si="2"/>
        <v>0.79999999999999993</v>
      </c>
      <c r="B15" s="23" t="s">
        <v>434</v>
      </c>
      <c r="C15">
        <v>30</v>
      </c>
      <c r="D15">
        <v>30</v>
      </c>
      <c r="E15">
        <v>20</v>
      </c>
      <c r="F15">
        <v>0</v>
      </c>
      <c r="G15">
        <v>20</v>
      </c>
      <c r="H15">
        <v>25</v>
      </c>
      <c r="I15">
        <f t="shared" si="0"/>
        <v>20</v>
      </c>
      <c r="J15" s="20" t="s">
        <v>520</v>
      </c>
      <c r="K15">
        <f t="shared" si="3"/>
        <v>0</v>
      </c>
      <c r="L15">
        <f t="shared" si="1"/>
        <v>1</v>
      </c>
      <c r="M15">
        <f t="shared" si="4"/>
        <v>0</v>
      </c>
      <c r="O15">
        <f t="shared" si="5"/>
        <v>0</v>
      </c>
      <c r="P15">
        <f t="shared" si="6"/>
        <v>0</v>
      </c>
      <c r="Q15">
        <f t="shared" si="7"/>
        <v>1</v>
      </c>
      <c r="R15">
        <f t="shared" si="8"/>
        <v>0</v>
      </c>
      <c r="S15">
        <f t="shared" si="9"/>
        <v>0</v>
      </c>
      <c r="U15">
        <v>0</v>
      </c>
      <c r="V15">
        <v>15</v>
      </c>
      <c r="W15">
        <v>10</v>
      </c>
      <c r="X15">
        <v>4</v>
      </c>
    </row>
    <row r="16" spans="1:24" x14ac:dyDescent="0.2">
      <c r="A16" s="54">
        <f t="shared" si="2"/>
        <v>0.89999999999999991</v>
      </c>
      <c r="B16" s="23" t="s">
        <v>434</v>
      </c>
      <c r="C16">
        <v>20</v>
      </c>
      <c r="D16">
        <v>30</v>
      </c>
      <c r="E16">
        <v>10</v>
      </c>
      <c r="F16">
        <v>0</v>
      </c>
      <c r="G16">
        <v>15</v>
      </c>
      <c r="H16">
        <v>25</v>
      </c>
      <c r="I16">
        <f t="shared" si="0"/>
        <v>15</v>
      </c>
      <c r="J16" s="20" t="s">
        <v>520</v>
      </c>
      <c r="K16">
        <f t="shared" si="3"/>
        <v>0</v>
      </c>
      <c r="L16">
        <f t="shared" si="1"/>
        <v>1</v>
      </c>
      <c r="M16">
        <f t="shared" si="4"/>
        <v>0</v>
      </c>
      <c r="O16">
        <f t="shared" si="5"/>
        <v>0</v>
      </c>
      <c r="P16">
        <f t="shared" si="6"/>
        <v>0</v>
      </c>
      <c r="Q16">
        <f t="shared" si="7"/>
        <v>1</v>
      </c>
      <c r="R16">
        <f t="shared" si="8"/>
        <v>0</v>
      </c>
      <c r="S16">
        <f t="shared" si="9"/>
        <v>0</v>
      </c>
      <c r="U16">
        <v>10</v>
      </c>
      <c r="V16">
        <v>5</v>
      </c>
      <c r="W16">
        <v>8</v>
      </c>
      <c r="X16">
        <v>6</v>
      </c>
    </row>
    <row r="17" spans="1:24" x14ac:dyDescent="0.2">
      <c r="A17" s="54">
        <f t="shared" si="2"/>
        <v>0.99999999999999989</v>
      </c>
      <c r="B17" s="6" t="s">
        <v>386</v>
      </c>
      <c r="C17">
        <v>30</v>
      </c>
      <c r="D17">
        <v>20</v>
      </c>
      <c r="E17">
        <v>10</v>
      </c>
      <c r="F17">
        <v>0</v>
      </c>
      <c r="G17">
        <v>0</v>
      </c>
      <c r="H17">
        <v>20</v>
      </c>
      <c r="I17">
        <f t="shared" si="0"/>
        <v>12</v>
      </c>
      <c r="J17" s="20" t="s">
        <v>520</v>
      </c>
      <c r="K17">
        <f t="shared" si="3"/>
        <v>1</v>
      </c>
      <c r="L17">
        <f t="shared" si="1"/>
        <v>0</v>
      </c>
      <c r="M17">
        <f t="shared" si="4"/>
        <v>0</v>
      </c>
      <c r="O17">
        <f t="shared" si="5"/>
        <v>0</v>
      </c>
      <c r="P17">
        <f t="shared" si="6"/>
        <v>0</v>
      </c>
      <c r="Q17">
        <f t="shared" si="7"/>
        <v>1</v>
      </c>
      <c r="R17">
        <f t="shared" si="8"/>
        <v>0</v>
      </c>
      <c r="S17">
        <f t="shared" si="9"/>
        <v>0</v>
      </c>
      <c r="U17">
        <v>10</v>
      </c>
      <c r="V17">
        <v>5</v>
      </c>
      <c r="W17">
        <v>6</v>
      </c>
      <c r="X17">
        <v>6</v>
      </c>
    </row>
    <row r="18" spans="1:24" x14ac:dyDescent="0.2">
      <c r="A18" s="54">
        <f t="shared" si="2"/>
        <v>1.0999999999999999</v>
      </c>
      <c r="B18" s="6" t="s">
        <v>387</v>
      </c>
      <c r="C18">
        <v>10</v>
      </c>
      <c r="D18">
        <v>15</v>
      </c>
      <c r="E18">
        <v>0</v>
      </c>
      <c r="F18">
        <v>0</v>
      </c>
      <c r="G18">
        <v>0</v>
      </c>
      <c r="H18">
        <v>20</v>
      </c>
      <c r="I18">
        <f t="shared" si="0"/>
        <v>5</v>
      </c>
      <c r="J18" s="20" t="s">
        <v>520</v>
      </c>
      <c r="K18">
        <f t="shared" si="3"/>
        <v>1</v>
      </c>
      <c r="L18">
        <f t="shared" si="1"/>
        <v>0</v>
      </c>
      <c r="M18">
        <f t="shared" si="4"/>
        <v>0</v>
      </c>
      <c r="O18">
        <f t="shared" si="5"/>
        <v>1</v>
      </c>
      <c r="P18">
        <f t="shared" si="6"/>
        <v>0</v>
      </c>
      <c r="Q18">
        <f t="shared" si="7"/>
        <v>0</v>
      </c>
      <c r="R18">
        <f t="shared" si="8"/>
        <v>0</v>
      </c>
      <c r="S18">
        <f t="shared" si="9"/>
        <v>0</v>
      </c>
      <c r="U18">
        <v>20</v>
      </c>
      <c r="V18">
        <v>0</v>
      </c>
      <c r="W18">
        <v>14</v>
      </c>
      <c r="X18">
        <v>1</v>
      </c>
    </row>
    <row r="19" spans="1:24" x14ac:dyDescent="0.2">
      <c r="A19" s="54">
        <f t="shared" si="2"/>
        <v>1.2</v>
      </c>
      <c r="B19" s="6" t="s">
        <v>287</v>
      </c>
      <c r="C19">
        <v>10</v>
      </c>
      <c r="D19">
        <v>15</v>
      </c>
      <c r="E19">
        <v>20</v>
      </c>
      <c r="F19">
        <v>0</v>
      </c>
      <c r="G19">
        <v>10</v>
      </c>
      <c r="H19">
        <v>15</v>
      </c>
      <c r="I19">
        <f t="shared" si="0"/>
        <v>11</v>
      </c>
      <c r="J19" s="20" t="s">
        <v>520</v>
      </c>
      <c r="K19">
        <f t="shared" si="3"/>
        <v>1</v>
      </c>
      <c r="L19">
        <f t="shared" si="1"/>
        <v>0</v>
      </c>
      <c r="M19">
        <f t="shared" si="4"/>
        <v>0</v>
      </c>
      <c r="O19">
        <f t="shared" si="5"/>
        <v>0</v>
      </c>
      <c r="P19">
        <f t="shared" si="6"/>
        <v>0</v>
      </c>
      <c r="Q19">
        <f t="shared" si="7"/>
        <v>1</v>
      </c>
      <c r="R19">
        <f t="shared" si="8"/>
        <v>0</v>
      </c>
      <c r="S19">
        <f t="shared" si="9"/>
        <v>0</v>
      </c>
      <c r="U19">
        <v>0</v>
      </c>
      <c r="V19">
        <v>5</v>
      </c>
      <c r="W19">
        <v>6</v>
      </c>
      <c r="X19">
        <v>3</v>
      </c>
    </row>
    <row r="20" spans="1:24" x14ac:dyDescent="0.2">
      <c r="A20" s="54">
        <f t="shared" si="2"/>
        <v>1.3</v>
      </c>
      <c r="B20" s="6" t="s">
        <v>310</v>
      </c>
      <c r="C20">
        <v>10</v>
      </c>
      <c r="D20">
        <v>15</v>
      </c>
      <c r="E20">
        <v>10</v>
      </c>
      <c r="F20">
        <v>0</v>
      </c>
      <c r="G20">
        <v>10</v>
      </c>
      <c r="H20">
        <v>15</v>
      </c>
      <c r="I20">
        <f t="shared" si="0"/>
        <v>9</v>
      </c>
      <c r="J20" s="20" t="s">
        <v>520</v>
      </c>
      <c r="K20">
        <f t="shared" si="3"/>
        <v>1</v>
      </c>
      <c r="L20">
        <f t="shared" si="1"/>
        <v>0</v>
      </c>
      <c r="M20">
        <f t="shared" si="4"/>
        <v>0</v>
      </c>
      <c r="O20">
        <f t="shared" si="5"/>
        <v>0</v>
      </c>
      <c r="P20">
        <f t="shared" si="6"/>
        <v>1</v>
      </c>
      <c r="Q20">
        <f t="shared" si="7"/>
        <v>0</v>
      </c>
      <c r="R20">
        <f t="shared" si="8"/>
        <v>0</v>
      </c>
      <c r="S20">
        <f t="shared" si="9"/>
        <v>0</v>
      </c>
      <c r="U20">
        <v>10</v>
      </c>
      <c r="V20">
        <v>5</v>
      </c>
      <c r="W20">
        <v>12</v>
      </c>
      <c r="X20">
        <v>4</v>
      </c>
    </row>
    <row r="21" spans="1:24" x14ac:dyDescent="0.2">
      <c r="A21" s="54">
        <f t="shared" si="2"/>
        <v>1.4000000000000001</v>
      </c>
      <c r="B21" s="6"/>
      <c r="C21">
        <v>20</v>
      </c>
      <c r="D21">
        <v>20</v>
      </c>
      <c r="E21">
        <v>5</v>
      </c>
      <c r="F21">
        <v>0</v>
      </c>
      <c r="G21">
        <v>10</v>
      </c>
      <c r="H21">
        <v>15</v>
      </c>
      <c r="I21">
        <f t="shared" si="0"/>
        <v>11</v>
      </c>
      <c r="J21" s="20" t="s">
        <v>520</v>
      </c>
      <c r="K21">
        <f t="shared" si="3"/>
        <v>1</v>
      </c>
      <c r="L21">
        <f t="shared" si="1"/>
        <v>0</v>
      </c>
      <c r="M21">
        <f t="shared" si="4"/>
        <v>0</v>
      </c>
      <c r="O21">
        <f t="shared" si="5"/>
        <v>0</v>
      </c>
      <c r="P21">
        <f t="shared" si="6"/>
        <v>0</v>
      </c>
      <c r="Q21">
        <f t="shared" si="7"/>
        <v>1</v>
      </c>
      <c r="R21">
        <f t="shared" si="8"/>
        <v>0</v>
      </c>
      <c r="S21">
        <f t="shared" si="9"/>
        <v>0</v>
      </c>
      <c r="U21">
        <v>10</v>
      </c>
      <c r="V21">
        <v>50</v>
      </c>
      <c r="W21">
        <v>6</v>
      </c>
      <c r="X21">
        <v>5</v>
      </c>
    </row>
    <row r="22" spans="1:24" x14ac:dyDescent="0.2">
      <c r="A22" s="54">
        <f t="shared" si="2"/>
        <v>1.5000000000000002</v>
      </c>
      <c r="B22" s="23" t="s">
        <v>78</v>
      </c>
      <c r="C22">
        <v>30</v>
      </c>
      <c r="D22">
        <v>30</v>
      </c>
      <c r="E22">
        <v>10</v>
      </c>
      <c r="F22">
        <v>0</v>
      </c>
      <c r="G22">
        <v>10</v>
      </c>
      <c r="H22">
        <v>25</v>
      </c>
      <c r="I22">
        <f t="shared" si="0"/>
        <v>16</v>
      </c>
      <c r="J22" s="20" t="s">
        <v>540</v>
      </c>
      <c r="K22">
        <f t="shared" si="3"/>
        <v>0</v>
      </c>
      <c r="L22">
        <f t="shared" si="1"/>
        <v>1</v>
      </c>
      <c r="M22">
        <f t="shared" si="4"/>
        <v>0</v>
      </c>
      <c r="O22">
        <f t="shared" si="5"/>
        <v>0</v>
      </c>
      <c r="P22">
        <f t="shared" si="6"/>
        <v>0</v>
      </c>
      <c r="Q22">
        <f t="shared" si="7"/>
        <v>1</v>
      </c>
      <c r="R22">
        <f t="shared" si="8"/>
        <v>0</v>
      </c>
      <c r="S22">
        <f t="shared" si="9"/>
        <v>0</v>
      </c>
      <c r="U22">
        <v>0</v>
      </c>
      <c r="V22">
        <v>5</v>
      </c>
      <c r="W22">
        <v>2</v>
      </c>
      <c r="X22">
        <v>7</v>
      </c>
    </row>
    <row r="23" spans="1:24" x14ac:dyDescent="0.2">
      <c r="A23" s="54">
        <f t="shared" si="2"/>
        <v>1.6000000000000003</v>
      </c>
      <c r="B23" s="6"/>
      <c r="C23">
        <v>35</v>
      </c>
      <c r="D23">
        <v>25</v>
      </c>
      <c r="E23">
        <v>10</v>
      </c>
      <c r="F23">
        <v>10</v>
      </c>
      <c r="G23">
        <v>10</v>
      </c>
      <c r="H23">
        <v>25</v>
      </c>
      <c r="I23">
        <f t="shared" si="0"/>
        <v>18</v>
      </c>
      <c r="J23" s="20" t="s">
        <v>540</v>
      </c>
      <c r="K23">
        <f t="shared" si="3"/>
        <v>0</v>
      </c>
      <c r="L23">
        <f t="shared" si="1"/>
        <v>1</v>
      </c>
      <c r="M23">
        <f t="shared" si="4"/>
        <v>0</v>
      </c>
      <c r="O23">
        <f t="shared" si="5"/>
        <v>0</v>
      </c>
      <c r="P23">
        <f t="shared" si="6"/>
        <v>0</v>
      </c>
      <c r="Q23">
        <f t="shared" si="7"/>
        <v>1</v>
      </c>
      <c r="R23">
        <f t="shared" si="8"/>
        <v>0</v>
      </c>
      <c r="S23">
        <f t="shared" si="9"/>
        <v>0</v>
      </c>
      <c r="U23">
        <v>0</v>
      </c>
      <c r="V23">
        <v>5</v>
      </c>
      <c r="W23">
        <v>4</v>
      </c>
      <c r="X23">
        <v>5</v>
      </c>
    </row>
    <row r="24" spans="1:24" x14ac:dyDescent="0.2">
      <c r="A24" s="54">
        <f t="shared" si="2"/>
        <v>1.7000000000000004</v>
      </c>
      <c r="B24" s="20" t="s">
        <v>355</v>
      </c>
      <c r="C24">
        <v>20</v>
      </c>
      <c r="D24">
        <v>20</v>
      </c>
      <c r="E24">
        <v>10</v>
      </c>
      <c r="F24">
        <v>0</v>
      </c>
      <c r="G24">
        <v>10</v>
      </c>
      <c r="H24">
        <v>25</v>
      </c>
      <c r="I24">
        <f t="shared" si="0"/>
        <v>12</v>
      </c>
      <c r="J24" s="20" t="s">
        <v>526</v>
      </c>
      <c r="K24">
        <f t="shared" si="3"/>
        <v>0</v>
      </c>
      <c r="L24">
        <f t="shared" si="1"/>
        <v>1</v>
      </c>
      <c r="M24">
        <f t="shared" si="4"/>
        <v>0</v>
      </c>
      <c r="O24">
        <f t="shared" si="5"/>
        <v>0</v>
      </c>
      <c r="P24">
        <f t="shared" si="6"/>
        <v>0</v>
      </c>
      <c r="Q24">
        <f t="shared" si="7"/>
        <v>1</v>
      </c>
      <c r="R24">
        <f t="shared" si="8"/>
        <v>0</v>
      </c>
      <c r="S24">
        <f t="shared" si="9"/>
        <v>0</v>
      </c>
      <c r="U24">
        <v>30</v>
      </c>
      <c r="V24">
        <v>5</v>
      </c>
      <c r="W24">
        <v>10</v>
      </c>
      <c r="X24">
        <v>6</v>
      </c>
    </row>
    <row r="25" spans="1:24" x14ac:dyDescent="0.2">
      <c r="A25" s="54">
        <f t="shared" si="2"/>
        <v>1.8000000000000005</v>
      </c>
      <c r="B25" s="6"/>
      <c r="C25">
        <v>20</v>
      </c>
      <c r="D25">
        <v>15</v>
      </c>
      <c r="E25">
        <v>10</v>
      </c>
      <c r="F25">
        <v>0</v>
      </c>
      <c r="G25">
        <v>0</v>
      </c>
      <c r="H25">
        <v>35</v>
      </c>
      <c r="I25">
        <f>SUM(C25:G25)/5</f>
        <v>9</v>
      </c>
      <c r="J25" s="20" t="s">
        <v>526</v>
      </c>
      <c r="K25">
        <f t="shared" si="3"/>
        <v>0</v>
      </c>
      <c r="L25">
        <f t="shared" si="1"/>
        <v>1</v>
      </c>
      <c r="M25">
        <f t="shared" si="4"/>
        <v>0</v>
      </c>
      <c r="O25">
        <f t="shared" ref="O25:O30" si="10">IF(I25&lt;$O$3,1,0)</f>
        <v>0</v>
      </c>
      <c r="P25">
        <f t="shared" ref="P25:P30" si="11">IF(I25&lt;P$3,1,0)-O25</f>
        <v>1</v>
      </c>
      <c r="Q25">
        <f t="shared" ref="Q25:Q30" si="12">IF(I25&lt;Q$3,1,0)-O25-P25</f>
        <v>0</v>
      </c>
      <c r="R25">
        <f t="shared" ref="R25:R30" si="13">IF(I25&lt;R$3,1,0)-O25-P25-Q25</f>
        <v>0</v>
      </c>
      <c r="S25">
        <f t="shared" ref="S25:S30" si="14">1-SUM(O25:R25)</f>
        <v>0</v>
      </c>
      <c r="U25">
        <v>50</v>
      </c>
      <c r="V25">
        <v>10</v>
      </c>
      <c r="W25">
        <v>34</v>
      </c>
      <c r="X25">
        <v>5</v>
      </c>
    </row>
    <row r="26" spans="1:24" x14ac:dyDescent="0.2">
      <c r="A26" s="54">
        <f t="shared" si="2"/>
        <v>1.9000000000000006</v>
      </c>
      <c r="B26" s="6" t="s">
        <v>311</v>
      </c>
      <c r="C26">
        <v>20</v>
      </c>
      <c r="D26">
        <v>30</v>
      </c>
      <c r="E26">
        <v>20</v>
      </c>
      <c r="F26">
        <v>0</v>
      </c>
      <c r="G26">
        <v>10</v>
      </c>
      <c r="H26">
        <v>35</v>
      </c>
      <c r="I26">
        <f t="shared" si="0"/>
        <v>16</v>
      </c>
      <c r="J26" s="20" t="s">
        <v>526</v>
      </c>
      <c r="K26">
        <f t="shared" si="3"/>
        <v>0</v>
      </c>
      <c r="L26">
        <f t="shared" si="1"/>
        <v>1</v>
      </c>
      <c r="M26">
        <f t="shared" si="4"/>
        <v>0</v>
      </c>
      <c r="O26">
        <f t="shared" si="10"/>
        <v>0</v>
      </c>
      <c r="P26">
        <f t="shared" si="11"/>
        <v>0</v>
      </c>
      <c r="Q26">
        <f t="shared" si="12"/>
        <v>1</v>
      </c>
      <c r="R26">
        <f t="shared" si="13"/>
        <v>0</v>
      </c>
      <c r="S26">
        <f t="shared" si="14"/>
        <v>0</v>
      </c>
      <c r="U26">
        <v>50</v>
      </c>
      <c r="V26">
        <v>15</v>
      </c>
      <c r="W26">
        <v>26</v>
      </c>
      <c r="X26">
        <v>13</v>
      </c>
    </row>
    <row r="27" spans="1:24" x14ac:dyDescent="0.2">
      <c r="A27" s="54">
        <f t="shared" si="2"/>
        <v>2.0000000000000004</v>
      </c>
      <c r="B27" s="6" t="s">
        <v>388</v>
      </c>
      <c r="C27">
        <v>30</v>
      </c>
      <c r="D27">
        <v>25</v>
      </c>
      <c r="E27">
        <v>20</v>
      </c>
      <c r="F27">
        <v>0</v>
      </c>
      <c r="G27">
        <v>10</v>
      </c>
      <c r="H27">
        <v>20</v>
      </c>
      <c r="I27">
        <f t="shared" si="0"/>
        <v>17</v>
      </c>
      <c r="J27" s="20" t="s">
        <v>526</v>
      </c>
      <c r="K27">
        <f t="shared" si="3"/>
        <v>1</v>
      </c>
      <c r="L27">
        <f t="shared" si="1"/>
        <v>0</v>
      </c>
      <c r="M27">
        <f t="shared" si="4"/>
        <v>0</v>
      </c>
      <c r="O27">
        <f t="shared" si="10"/>
        <v>0</v>
      </c>
      <c r="P27">
        <f t="shared" si="11"/>
        <v>0</v>
      </c>
      <c r="Q27">
        <f t="shared" si="12"/>
        <v>1</v>
      </c>
      <c r="R27">
        <f t="shared" si="13"/>
        <v>0</v>
      </c>
      <c r="S27">
        <f t="shared" si="14"/>
        <v>0</v>
      </c>
      <c r="U27">
        <v>20</v>
      </c>
      <c r="V27">
        <v>5</v>
      </c>
      <c r="W27">
        <v>8</v>
      </c>
      <c r="X27">
        <v>2</v>
      </c>
    </row>
    <row r="28" spans="1:24" x14ac:dyDescent="0.2">
      <c r="A28" s="54">
        <f t="shared" si="2"/>
        <v>2.1000000000000005</v>
      </c>
      <c r="B28" s="6" t="s">
        <v>389</v>
      </c>
      <c r="C28">
        <v>15</v>
      </c>
      <c r="D28">
        <v>10</v>
      </c>
      <c r="E28">
        <v>10</v>
      </c>
      <c r="F28">
        <v>0</v>
      </c>
      <c r="G28">
        <v>0</v>
      </c>
      <c r="H28">
        <v>25</v>
      </c>
      <c r="I28">
        <f t="shared" si="0"/>
        <v>7</v>
      </c>
      <c r="J28" s="20" t="s">
        <v>520</v>
      </c>
      <c r="K28">
        <f t="shared" si="3"/>
        <v>0</v>
      </c>
      <c r="L28">
        <f t="shared" si="1"/>
        <v>1</v>
      </c>
      <c r="M28">
        <f t="shared" si="4"/>
        <v>0</v>
      </c>
      <c r="O28">
        <f t="shared" si="10"/>
        <v>0</v>
      </c>
      <c r="P28">
        <f t="shared" si="11"/>
        <v>1</v>
      </c>
      <c r="Q28">
        <f t="shared" si="12"/>
        <v>0</v>
      </c>
      <c r="R28">
        <f t="shared" si="13"/>
        <v>0</v>
      </c>
      <c r="S28">
        <f t="shared" si="14"/>
        <v>0</v>
      </c>
      <c r="U28">
        <v>40</v>
      </c>
      <c r="V28">
        <v>10</v>
      </c>
      <c r="W28">
        <v>16</v>
      </c>
      <c r="X28">
        <v>3</v>
      </c>
    </row>
    <row r="29" spans="1:24" x14ac:dyDescent="0.2">
      <c r="A29" s="54">
        <f t="shared" si="2"/>
        <v>2.2000000000000006</v>
      </c>
      <c r="B29" s="6" t="s">
        <v>287</v>
      </c>
      <c r="C29">
        <v>20</v>
      </c>
      <c r="D29">
        <v>20</v>
      </c>
      <c r="E29">
        <v>0</v>
      </c>
      <c r="F29">
        <v>0</v>
      </c>
      <c r="G29">
        <v>10</v>
      </c>
      <c r="H29">
        <v>25</v>
      </c>
      <c r="I29">
        <f t="shared" si="0"/>
        <v>10</v>
      </c>
      <c r="J29" s="20" t="s">
        <v>520</v>
      </c>
      <c r="K29">
        <f t="shared" si="3"/>
        <v>0</v>
      </c>
      <c r="L29">
        <f t="shared" si="1"/>
        <v>1</v>
      </c>
      <c r="M29">
        <f t="shared" si="4"/>
        <v>0</v>
      </c>
      <c r="O29">
        <f t="shared" si="10"/>
        <v>0</v>
      </c>
      <c r="P29">
        <f t="shared" si="11"/>
        <v>1</v>
      </c>
      <c r="Q29">
        <f t="shared" si="12"/>
        <v>0</v>
      </c>
      <c r="R29">
        <f t="shared" si="13"/>
        <v>0</v>
      </c>
      <c r="S29">
        <f t="shared" si="14"/>
        <v>0</v>
      </c>
      <c r="U29">
        <v>30</v>
      </c>
      <c r="V29">
        <v>10</v>
      </c>
      <c r="W29">
        <v>24</v>
      </c>
      <c r="X29">
        <v>0</v>
      </c>
    </row>
    <row r="30" spans="1:24" x14ac:dyDescent="0.2">
      <c r="A30" s="54">
        <f t="shared" si="2"/>
        <v>2.3000000000000007</v>
      </c>
      <c r="B30" s="6" t="s">
        <v>390</v>
      </c>
      <c r="C30">
        <v>15</v>
      </c>
      <c r="D30">
        <v>10</v>
      </c>
      <c r="E30">
        <v>0</v>
      </c>
      <c r="F30">
        <v>0</v>
      </c>
      <c r="G30">
        <v>0</v>
      </c>
      <c r="H30">
        <v>25</v>
      </c>
      <c r="I30">
        <f t="shared" si="0"/>
        <v>5</v>
      </c>
      <c r="J30" s="20" t="s">
        <v>526</v>
      </c>
      <c r="K30">
        <f t="shared" si="3"/>
        <v>0</v>
      </c>
      <c r="L30">
        <f t="shared" si="1"/>
        <v>1</v>
      </c>
      <c r="M30">
        <f t="shared" si="4"/>
        <v>0</v>
      </c>
      <c r="O30">
        <f t="shared" si="10"/>
        <v>1</v>
      </c>
      <c r="P30">
        <f t="shared" si="11"/>
        <v>0</v>
      </c>
      <c r="Q30">
        <f t="shared" si="12"/>
        <v>0</v>
      </c>
      <c r="R30">
        <f t="shared" si="13"/>
        <v>0</v>
      </c>
      <c r="S30">
        <f t="shared" si="14"/>
        <v>0</v>
      </c>
      <c r="U30">
        <v>30</v>
      </c>
      <c r="V30">
        <v>10</v>
      </c>
      <c r="W30">
        <v>12</v>
      </c>
      <c r="X30">
        <v>3</v>
      </c>
    </row>
    <row r="31" spans="1:24" x14ac:dyDescent="0.2">
      <c r="A31" s="6"/>
      <c r="B31" s="6"/>
    </row>
    <row r="32" spans="1:24" x14ac:dyDescent="0.2">
      <c r="A32" s="6"/>
      <c r="B32" s="6"/>
    </row>
    <row r="34" spans="1:24" x14ac:dyDescent="0.2">
      <c r="H34" s="19">
        <f>AVERAGE(H6:H31)</f>
        <v>21.458333333333332</v>
      </c>
      <c r="I34" s="19">
        <f>AVERAGE(I6:I31)</f>
        <v>12.583333333333334</v>
      </c>
      <c r="J34" t="s">
        <v>35</v>
      </c>
      <c r="K34">
        <f>SUM(K7:K33)/10</f>
        <v>1.2</v>
      </c>
      <c r="L34">
        <f>SUM(L7:L33)/10</f>
        <v>1.2</v>
      </c>
      <c r="M34">
        <f>SUM(M7:M33)/10</f>
        <v>0</v>
      </c>
      <c r="O34">
        <f>SUM(O7:O30)/10</f>
        <v>0.3</v>
      </c>
      <c r="P34">
        <f>SUM(P7:P30)/10</f>
        <v>0.5</v>
      </c>
      <c r="Q34">
        <f>SUM(Q7:Q30)/10</f>
        <v>1.6</v>
      </c>
      <c r="R34">
        <f>SUM(R7:R30)/10</f>
        <v>0</v>
      </c>
      <c r="S34">
        <f>SUM(S7:S30)/10</f>
        <v>0</v>
      </c>
      <c r="U34" s="19">
        <f>AVERAGE(U6:U31)</f>
        <v>17.083333333333332</v>
      </c>
      <c r="V34" s="19">
        <f>AVERAGE(V6:V31)</f>
        <v>10.833333333333334</v>
      </c>
      <c r="W34" s="19">
        <f>AVERAGE(W6:W31)</f>
        <v>11</v>
      </c>
      <c r="X34" s="19">
        <f>AVERAGE(X6:X31)</f>
        <v>5.583333333333333</v>
      </c>
    </row>
    <row r="35" spans="1:24" ht="9.75" customHeight="1" x14ac:dyDescent="0.2"/>
    <row r="36" spans="1:24" ht="9.75" customHeight="1" x14ac:dyDescent="0.2"/>
    <row r="37" spans="1:24" x14ac:dyDescent="0.2">
      <c r="A37" s="20" t="s">
        <v>447</v>
      </c>
    </row>
    <row r="38" spans="1:24" x14ac:dyDescent="0.2">
      <c r="A38">
        <v>2022</v>
      </c>
      <c r="B38" s="20" t="s">
        <v>448</v>
      </c>
    </row>
    <row r="39" spans="1:24" x14ac:dyDescent="0.2">
      <c r="A39">
        <v>2022</v>
      </c>
      <c r="B39" s="20" t="s">
        <v>449</v>
      </c>
    </row>
    <row r="40" spans="1:24" x14ac:dyDescent="0.2">
      <c r="A40">
        <v>2016</v>
      </c>
      <c r="B40" s="20" t="s">
        <v>542</v>
      </c>
    </row>
    <row r="41" spans="1:24" x14ac:dyDescent="0.2">
      <c r="A41" s="4"/>
      <c r="B41" s="4"/>
    </row>
    <row r="44" spans="1:24" x14ac:dyDescent="0.2">
      <c r="S44" s="8"/>
    </row>
    <row r="45" spans="1:24" x14ac:dyDescent="0.2">
      <c r="L45" s="7"/>
      <c r="Q45" s="4"/>
    </row>
    <row r="46" spans="1:24" x14ac:dyDescent="0.2">
      <c r="C46" s="2"/>
      <c r="D46" s="2"/>
      <c r="E46" s="2"/>
      <c r="F46" s="2"/>
      <c r="G46" s="2"/>
      <c r="H46" s="2"/>
      <c r="I46" s="2"/>
      <c r="K46" s="2"/>
      <c r="L46" s="2"/>
      <c r="M46" s="2"/>
      <c r="O46" s="2"/>
      <c r="P46" s="2"/>
      <c r="Q46" s="2"/>
      <c r="R46" s="2"/>
      <c r="S46" s="2"/>
    </row>
    <row r="47" spans="1:24" x14ac:dyDescent="0.2">
      <c r="A47" s="4"/>
      <c r="B47" s="4"/>
    </row>
    <row r="48" spans="1:24"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sheetData>
  <phoneticPr fontId="4" type="noConversion"/>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66"/>
  <sheetViews>
    <sheetView topLeftCell="A47" workbookViewId="0">
      <selection activeCell="I69" sqref="I69"/>
    </sheetView>
  </sheetViews>
  <sheetFormatPr defaultRowHeight="12.75" x14ac:dyDescent="0.2"/>
  <cols>
    <col min="1" max="1" width="34.7109375" customWidth="1"/>
    <col min="5" max="5" width="10.85546875" customWidth="1"/>
    <col min="7" max="8" width="11.7109375" customWidth="1"/>
    <col min="9" max="9" width="14" customWidth="1"/>
    <col min="10" max="10" width="12.85546875" customWidth="1"/>
    <col min="11" max="11" width="5.5703125" customWidth="1"/>
    <col min="12" max="12" width="15" customWidth="1"/>
    <col min="13" max="13" width="12.28515625" customWidth="1"/>
    <col min="14" max="18" width="7.7109375" customWidth="1"/>
    <col min="19" max="21" width="11" customWidth="1"/>
    <col min="23" max="23" width="11.7109375" style="20" customWidth="1"/>
    <col min="24" max="24" width="11.28515625" customWidth="1"/>
    <col min="25" max="25" width="14.5703125" customWidth="1"/>
  </cols>
  <sheetData>
    <row r="1" spans="1:30" ht="15" x14ac:dyDescent="0.2">
      <c r="A1" s="32" t="s">
        <v>139</v>
      </c>
      <c r="B1" s="32"/>
      <c r="C1" s="32"/>
      <c r="D1" s="32"/>
      <c r="E1" s="32"/>
      <c r="F1" s="32"/>
      <c r="G1" s="32"/>
      <c r="H1" s="32"/>
      <c r="I1" s="32"/>
      <c r="J1" s="32"/>
      <c r="K1" s="32"/>
      <c r="L1" s="32"/>
      <c r="M1" s="32"/>
      <c r="N1" s="32"/>
      <c r="O1" s="32"/>
      <c r="P1" s="32"/>
      <c r="Q1" s="32"/>
      <c r="R1" s="32"/>
    </row>
    <row r="2" spans="1:30" ht="20.25" x14ac:dyDescent="0.3">
      <c r="A2" s="43" t="s">
        <v>95</v>
      </c>
      <c r="B2" s="32"/>
      <c r="C2" s="32"/>
      <c r="D2" s="32"/>
      <c r="E2" s="32"/>
      <c r="F2" s="32"/>
      <c r="G2" s="32"/>
      <c r="H2" s="33">
        <v>2015</v>
      </c>
      <c r="I2" s="32"/>
      <c r="J2" s="32"/>
      <c r="K2" s="32"/>
      <c r="L2" s="32"/>
      <c r="M2" s="32"/>
      <c r="N2" s="32"/>
      <c r="O2" s="32"/>
      <c r="P2" s="32"/>
      <c r="Q2" s="32"/>
      <c r="R2" s="32"/>
    </row>
    <row r="3" spans="1:30" ht="15" x14ac:dyDescent="0.2">
      <c r="A3" s="34">
        <v>42382</v>
      </c>
      <c r="B3" s="32"/>
      <c r="C3" s="32"/>
      <c r="D3" s="32"/>
      <c r="E3" s="32"/>
      <c r="F3" s="32"/>
      <c r="G3" s="32"/>
      <c r="H3" s="32"/>
      <c r="I3" s="32"/>
      <c r="J3" s="32"/>
      <c r="K3" s="32"/>
      <c r="L3" s="32"/>
      <c r="M3" s="32"/>
      <c r="N3" s="32"/>
      <c r="O3" s="32"/>
      <c r="P3" s="32"/>
      <c r="Q3" s="32"/>
      <c r="R3" s="32"/>
    </row>
    <row r="4" spans="1:30" ht="15" x14ac:dyDescent="0.2">
      <c r="A4" s="32" t="s">
        <v>93</v>
      </c>
      <c r="B4" s="32"/>
      <c r="C4" s="32"/>
      <c r="D4" s="32"/>
      <c r="E4" s="32"/>
      <c r="F4" s="32"/>
      <c r="G4" s="32"/>
      <c r="H4" s="32"/>
      <c r="I4" s="32"/>
      <c r="J4" s="32"/>
      <c r="K4" s="32"/>
      <c r="L4" s="32"/>
      <c r="M4" s="32"/>
      <c r="N4" s="32"/>
      <c r="O4" s="32"/>
      <c r="P4" s="32"/>
      <c r="Q4" s="32"/>
      <c r="R4" s="32"/>
    </row>
    <row r="5" spans="1:30" ht="15" x14ac:dyDescent="0.2">
      <c r="A5" s="35"/>
      <c r="B5" s="32"/>
      <c r="C5" s="32"/>
      <c r="D5" s="32"/>
      <c r="E5" s="32"/>
      <c r="F5" s="32"/>
      <c r="G5" s="32"/>
      <c r="H5" s="32"/>
      <c r="I5" s="32"/>
      <c r="J5" s="32"/>
      <c r="K5" s="32"/>
      <c r="L5" s="32"/>
      <c r="M5" s="32"/>
      <c r="N5" s="32"/>
      <c r="O5" s="32"/>
      <c r="P5" s="32"/>
      <c r="Q5" s="32"/>
      <c r="R5" s="32"/>
    </row>
    <row r="6" spans="1:30" ht="15" x14ac:dyDescent="0.2">
      <c r="A6" s="35" t="s">
        <v>94</v>
      </c>
      <c r="B6" s="32"/>
      <c r="C6" s="32"/>
      <c r="D6" s="32"/>
      <c r="E6" s="32"/>
      <c r="F6" s="32"/>
      <c r="G6" s="32"/>
      <c r="H6" s="32"/>
      <c r="I6" s="32"/>
      <c r="J6" s="32"/>
      <c r="K6" s="32"/>
      <c r="L6" s="32"/>
      <c r="M6" s="32"/>
      <c r="N6" s="32"/>
      <c r="O6" s="32"/>
      <c r="P6" s="32"/>
      <c r="Q6" s="32"/>
      <c r="R6" s="32"/>
      <c r="W6"/>
      <c r="Z6" s="8"/>
      <c r="AA6" s="8"/>
    </row>
    <row r="7" spans="1:30" ht="15" x14ac:dyDescent="0.2">
      <c r="A7" s="36">
        <v>1</v>
      </c>
      <c r="B7" s="32" t="s">
        <v>108</v>
      </c>
      <c r="C7" s="32"/>
      <c r="D7" s="32"/>
      <c r="E7" s="32"/>
      <c r="F7" s="32"/>
      <c r="G7" s="32"/>
      <c r="H7" s="32"/>
      <c r="I7" s="32"/>
      <c r="J7" s="32"/>
      <c r="K7" s="32"/>
      <c r="L7" s="32"/>
      <c r="M7" s="32"/>
      <c r="N7" s="32"/>
      <c r="O7" s="32"/>
      <c r="P7" s="32"/>
      <c r="Q7" s="32"/>
      <c r="R7" s="32"/>
      <c r="V7" s="8"/>
    </row>
    <row r="8" spans="1:30" ht="15" x14ac:dyDescent="0.2">
      <c r="A8" s="36">
        <v>2</v>
      </c>
      <c r="B8" s="32" t="s">
        <v>96</v>
      </c>
      <c r="C8" s="32"/>
      <c r="D8" s="32"/>
      <c r="E8" s="32"/>
      <c r="F8" s="32"/>
      <c r="G8" s="32"/>
      <c r="H8" s="32"/>
      <c r="I8" s="32"/>
      <c r="J8" s="32"/>
      <c r="K8" s="32"/>
      <c r="L8" s="32"/>
      <c r="M8" s="32"/>
      <c r="N8" s="32"/>
      <c r="O8" s="32"/>
      <c r="P8" s="32"/>
      <c r="Q8" s="32"/>
      <c r="R8" s="32"/>
      <c r="V8" s="8"/>
    </row>
    <row r="9" spans="1:30" ht="15" x14ac:dyDescent="0.2">
      <c r="A9" s="32"/>
      <c r="B9" s="32"/>
      <c r="C9" s="32"/>
      <c r="D9" s="32"/>
      <c r="E9" s="32"/>
      <c r="F9" s="32"/>
      <c r="G9" s="32"/>
      <c r="H9" s="32"/>
      <c r="I9" s="32"/>
      <c r="J9" s="32"/>
      <c r="K9" s="32"/>
      <c r="L9" s="32"/>
      <c r="M9" s="32"/>
      <c r="N9" s="32"/>
      <c r="O9" s="32"/>
      <c r="P9" s="32"/>
      <c r="Q9" s="32"/>
      <c r="R9" s="32"/>
      <c r="W9">
        <v>5.0999999999999996</v>
      </c>
      <c r="X9">
        <v>10.1</v>
      </c>
      <c r="Y9">
        <v>20.100000000000001</v>
      </c>
      <c r="Z9">
        <v>30.1</v>
      </c>
      <c r="AA9" s="8" t="s">
        <v>42</v>
      </c>
      <c r="AB9" s="2"/>
      <c r="AC9" s="2"/>
      <c r="AD9" s="2"/>
    </row>
    <row r="10" spans="1:30" ht="12" customHeight="1" x14ac:dyDescent="0.2">
      <c r="A10" s="32"/>
      <c r="B10" s="32"/>
      <c r="C10" s="32"/>
      <c r="D10" s="32"/>
      <c r="E10" s="32"/>
      <c r="F10" s="32"/>
      <c r="G10" s="32"/>
      <c r="H10" s="32"/>
      <c r="I10" s="32"/>
      <c r="J10" s="32"/>
      <c r="K10" s="32"/>
      <c r="L10" s="32"/>
      <c r="M10" s="32"/>
      <c r="N10" s="32"/>
      <c r="O10" s="32"/>
      <c r="P10" s="32"/>
      <c r="Q10" s="32"/>
      <c r="R10" s="32"/>
      <c r="T10" s="7" t="s">
        <v>7</v>
      </c>
      <c r="W10"/>
      <c r="Y10" s="4" t="s">
        <v>37</v>
      </c>
    </row>
    <row r="11" spans="1:30" ht="54.75" customHeight="1" x14ac:dyDescent="0.25">
      <c r="A11" s="32" t="s">
        <v>139</v>
      </c>
      <c r="B11" s="37" t="s">
        <v>106</v>
      </c>
      <c r="C11" s="38" t="s">
        <v>91</v>
      </c>
      <c r="D11" s="37" t="s">
        <v>1</v>
      </c>
      <c r="E11" s="37" t="s">
        <v>2</v>
      </c>
      <c r="F11" s="37" t="s">
        <v>3</v>
      </c>
      <c r="G11" s="37" t="s">
        <v>28</v>
      </c>
      <c r="H11" s="37" t="s">
        <v>58</v>
      </c>
      <c r="I11" s="37" t="s">
        <v>130</v>
      </c>
      <c r="J11" s="37" t="s">
        <v>131</v>
      </c>
      <c r="K11" s="37"/>
      <c r="L11" s="37" t="s">
        <v>164</v>
      </c>
      <c r="M11" s="37" t="s">
        <v>165</v>
      </c>
      <c r="N11" s="37" t="s">
        <v>132</v>
      </c>
      <c r="O11" s="37" t="s">
        <v>133</v>
      </c>
      <c r="P11" s="37" t="s">
        <v>134</v>
      </c>
      <c r="Q11" s="37" t="s">
        <v>135</v>
      </c>
      <c r="R11" s="37" t="s">
        <v>136</v>
      </c>
      <c r="S11" s="2" t="s">
        <v>32</v>
      </c>
      <c r="T11" s="2" t="s">
        <v>33</v>
      </c>
      <c r="U11" s="2" t="s">
        <v>34</v>
      </c>
      <c r="W11" s="2" t="s">
        <v>38</v>
      </c>
      <c r="X11" s="2" t="s">
        <v>39</v>
      </c>
      <c r="Y11" s="2" t="s">
        <v>47</v>
      </c>
      <c r="Z11" s="2" t="s">
        <v>40</v>
      </c>
      <c r="AA11" s="2" t="s">
        <v>41</v>
      </c>
    </row>
    <row r="12" spans="1:30" ht="27" customHeight="1" x14ac:dyDescent="0.2">
      <c r="A12" s="32" t="s">
        <v>109</v>
      </c>
      <c r="B12" s="39">
        <v>1</v>
      </c>
      <c r="C12" s="40" t="s">
        <v>111</v>
      </c>
      <c r="D12" s="41">
        <v>10</v>
      </c>
      <c r="E12" s="41">
        <v>40</v>
      </c>
      <c r="F12" s="41">
        <v>10</v>
      </c>
      <c r="G12" s="41">
        <v>30</v>
      </c>
      <c r="H12" s="41">
        <v>10</v>
      </c>
      <c r="I12" s="41">
        <v>40</v>
      </c>
      <c r="J12" s="41">
        <f>SUM(D12:H12)/5</f>
        <v>20</v>
      </c>
      <c r="K12" s="41"/>
      <c r="L12" s="41">
        <v>20</v>
      </c>
      <c r="M12" s="41">
        <v>8</v>
      </c>
      <c r="N12" s="41"/>
      <c r="O12" s="41">
        <v>1</v>
      </c>
      <c r="P12" s="41"/>
      <c r="Q12" s="41"/>
      <c r="R12" s="41"/>
      <c r="S12" s="16">
        <f>IF(I12&lt;25,1,0)</f>
        <v>0</v>
      </c>
      <c r="T12" s="16">
        <f>IF(I12=30,1,0)+IF(I12=40,1,0)</f>
        <v>1</v>
      </c>
      <c r="U12" s="16">
        <f>1-T12-S12</f>
        <v>0</v>
      </c>
      <c r="V12" s="16"/>
      <c r="W12" s="16">
        <f>IF(J12&lt;W$9,1,0)</f>
        <v>0</v>
      </c>
      <c r="X12" s="16">
        <f>IF(J12&lt;X$9,1,0)-W12</f>
        <v>0</v>
      </c>
      <c r="Y12" s="16">
        <f>IF(J12&lt;Y$9,1,0)-W12-X12</f>
        <v>1</v>
      </c>
      <c r="Z12" s="16">
        <f>IF(J12&lt;Z$9,1,0)-W12-X12-Y12</f>
        <v>0</v>
      </c>
      <c r="AA12" s="16">
        <f>1-SUM(W12:Z12)</f>
        <v>0</v>
      </c>
    </row>
    <row r="13" spans="1:30" ht="27" customHeight="1" x14ac:dyDescent="0.2">
      <c r="A13" s="32" t="s">
        <v>110</v>
      </c>
      <c r="B13" s="39">
        <v>1</v>
      </c>
      <c r="C13" s="40"/>
      <c r="D13" s="41">
        <v>10</v>
      </c>
      <c r="E13" s="41">
        <v>30</v>
      </c>
      <c r="F13" s="41">
        <v>0</v>
      </c>
      <c r="G13" s="41">
        <v>0</v>
      </c>
      <c r="H13" s="41">
        <v>0</v>
      </c>
      <c r="I13" s="41">
        <v>40</v>
      </c>
      <c r="J13" s="41">
        <f>SUM(D13:H13)/5</f>
        <v>8</v>
      </c>
      <c r="K13" s="41"/>
      <c r="L13" s="41">
        <v>20</v>
      </c>
      <c r="M13" s="41">
        <v>8</v>
      </c>
      <c r="N13" s="41"/>
      <c r="O13" s="41">
        <v>1</v>
      </c>
      <c r="P13" s="41"/>
      <c r="Q13" s="41"/>
      <c r="R13" s="41"/>
      <c r="S13" s="16">
        <f>IF(I13&lt;25,1,0)</f>
        <v>0</v>
      </c>
      <c r="T13" s="16">
        <f>IF(I13=30,1,0)+IF(I13=40,1,0)</f>
        <v>1</v>
      </c>
      <c r="U13" s="16">
        <f>1-T13-S13</f>
        <v>0</v>
      </c>
      <c r="V13" s="16"/>
      <c r="W13" s="16">
        <f t="shared" ref="W13:W62" si="0">IF(J13&lt;W$9,1,0)</f>
        <v>0</v>
      </c>
      <c r="X13" s="16">
        <f t="shared" ref="X13:X62" si="1">IF(J13&lt;X$9,1,0)-W13</f>
        <v>1</v>
      </c>
      <c r="Y13" s="16">
        <f t="shared" ref="Y13:Y62" si="2">IF(J13&lt;Y$9,1,0)-W13-X13</f>
        <v>0</v>
      </c>
      <c r="Z13" s="16">
        <f t="shared" ref="Z13:Z62" si="3">IF(J13&lt;Z$9,1,0)-W13-X13-Y13</f>
        <v>0</v>
      </c>
      <c r="AA13" s="16">
        <f>1-SUM(W13:Z13)</f>
        <v>0</v>
      </c>
    </row>
    <row r="14" spans="1:30" ht="27" customHeight="1" x14ac:dyDescent="0.2">
      <c r="A14" s="32"/>
      <c r="B14" s="39"/>
      <c r="C14" s="40"/>
      <c r="D14" s="41"/>
      <c r="E14" s="41"/>
      <c r="F14" s="41"/>
      <c r="G14" s="41"/>
      <c r="H14" s="41"/>
      <c r="I14" s="41"/>
      <c r="J14" s="41"/>
      <c r="K14" s="41"/>
      <c r="L14" s="41"/>
      <c r="M14" s="41"/>
      <c r="N14" s="41"/>
      <c r="O14" s="41"/>
      <c r="P14" s="41"/>
      <c r="Q14" s="41"/>
      <c r="R14" s="41"/>
      <c r="S14" s="16"/>
      <c r="T14" s="16"/>
      <c r="U14" s="16"/>
      <c r="V14" s="16"/>
      <c r="W14" s="16"/>
      <c r="X14" s="16"/>
      <c r="Y14" s="16"/>
      <c r="Z14" s="16"/>
      <c r="AA14" s="16"/>
    </row>
    <row r="15" spans="1:30" ht="27" customHeight="1" x14ac:dyDescent="0.2">
      <c r="A15" s="32" t="s">
        <v>107</v>
      </c>
      <c r="B15" s="41">
        <v>1</v>
      </c>
      <c r="C15" s="40"/>
      <c r="D15" s="41">
        <v>20</v>
      </c>
      <c r="E15" s="41">
        <v>50</v>
      </c>
      <c r="F15" s="41">
        <v>0</v>
      </c>
      <c r="G15" s="41">
        <v>20</v>
      </c>
      <c r="H15" s="41">
        <v>40</v>
      </c>
      <c r="I15" s="41">
        <v>20</v>
      </c>
      <c r="J15" s="41">
        <f t="shared" ref="J15:J44" si="4">SUM(D15:H15)/5</f>
        <v>26</v>
      </c>
      <c r="K15" s="41"/>
      <c r="L15" s="41">
        <v>30</v>
      </c>
      <c r="M15" s="41">
        <v>8</v>
      </c>
      <c r="N15" s="41"/>
      <c r="O15" s="41">
        <v>1</v>
      </c>
      <c r="P15" s="41"/>
      <c r="Q15" s="41"/>
      <c r="R15" s="41"/>
      <c r="S15" s="16">
        <f>IF(I15&lt;25,1,0)</f>
        <v>1</v>
      </c>
      <c r="T15" s="16">
        <f>IF(I15=30,1,0)+IF(I15=40,1,0)</f>
        <v>0</v>
      </c>
      <c r="U15" s="16">
        <f>1-T15-S15</f>
        <v>0</v>
      </c>
      <c r="V15" s="16"/>
      <c r="W15" s="16">
        <f t="shared" si="0"/>
        <v>0</v>
      </c>
      <c r="X15" s="16">
        <f t="shared" si="1"/>
        <v>0</v>
      </c>
      <c r="Y15" s="16">
        <f t="shared" si="2"/>
        <v>0</v>
      </c>
      <c r="Z15" s="16">
        <f t="shared" si="3"/>
        <v>1</v>
      </c>
      <c r="AA15" s="16">
        <f>1-SUM(W15:Z15)</f>
        <v>0</v>
      </c>
    </row>
    <row r="16" spans="1:30" ht="27" customHeight="1" x14ac:dyDescent="0.2">
      <c r="A16" s="32" t="s">
        <v>112</v>
      </c>
      <c r="B16" s="41"/>
      <c r="C16" s="40">
        <v>0.2</v>
      </c>
      <c r="D16" s="41">
        <v>30</v>
      </c>
      <c r="E16" s="41">
        <v>30</v>
      </c>
      <c r="F16" s="41">
        <v>20</v>
      </c>
      <c r="G16" s="41">
        <v>0</v>
      </c>
      <c r="H16" s="41">
        <v>30</v>
      </c>
      <c r="I16" s="41">
        <v>40</v>
      </c>
      <c r="J16" s="41">
        <f>SUM(D16:H16)/5</f>
        <v>22</v>
      </c>
      <c r="K16" s="41"/>
      <c r="L16" s="41">
        <v>30</v>
      </c>
      <c r="M16" s="41">
        <v>24</v>
      </c>
      <c r="N16" s="41"/>
      <c r="O16" s="41"/>
      <c r="P16" s="41"/>
      <c r="Q16" s="41">
        <v>1</v>
      </c>
      <c r="R16" s="41"/>
      <c r="S16" s="16">
        <f>IF(I16&lt;25,1,0)</f>
        <v>0</v>
      </c>
      <c r="T16" s="16">
        <f>IF(I16=30,1,0)+IF(I16=40,1,0)</f>
        <v>1</v>
      </c>
      <c r="U16" s="16">
        <f>1-T16-S16</f>
        <v>0</v>
      </c>
      <c r="V16" s="16"/>
      <c r="W16" s="16">
        <f t="shared" si="0"/>
        <v>0</v>
      </c>
      <c r="X16" s="16">
        <f t="shared" si="1"/>
        <v>0</v>
      </c>
      <c r="Y16" s="16">
        <f t="shared" si="2"/>
        <v>0</v>
      </c>
      <c r="Z16" s="16">
        <f t="shared" si="3"/>
        <v>1</v>
      </c>
      <c r="AA16" s="16">
        <f>1-SUM(W16:Z16)</f>
        <v>0</v>
      </c>
    </row>
    <row r="17" spans="1:27" ht="27" customHeight="1" x14ac:dyDescent="0.2">
      <c r="A17" s="32" t="s">
        <v>112</v>
      </c>
      <c r="B17" s="41"/>
      <c r="C17" s="40">
        <v>0.3</v>
      </c>
      <c r="D17" s="41">
        <v>20</v>
      </c>
      <c r="E17" s="41">
        <v>20</v>
      </c>
      <c r="F17" s="41">
        <v>0</v>
      </c>
      <c r="G17" s="41">
        <v>0</v>
      </c>
      <c r="H17" s="41">
        <v>20</v>
      </c>
      <c r="I17" s="41">
        <v>40</v>
      </c>
      <c r="J17" s="41">
        <f>SUM(D17:H17)/5</f>
        <v>12</v>
      </c>
      <c r="K17" s="41"/>
      <c r="L17" s="41">
        <v>30</v>
      </c>
      <c r="M17" s="41">
        <v>26</v>
      </c>
      <c r="N17" s="41"/>
      <c r="O17" s="41"/>
      <c r="P17" s="41"/>
      <c r="Q17" s="41">
        <v>1</v>
      </c>
      <c r="R17" s="41"/>
      <c r="S17" s="16">
        <f>IF(I17&lt;25,1,0)</f>
        <v>0</v>
      </c>
      <c r="T17" s="16">
        <f>IF(I17=30,1,0)+IF(I17=40,1,0)</f>
        <v>1</v>
      </c>
      <c r="U17" s="16">
        <f>1-T17-S17</f>
        <v>0</v>
      </c>
      <c r="V17" s="16"/>
      <c r="W17" s="16">
        <f t="shared" si="0"/>
        <v>0</v>
      </c>
      <c r="X17" s="16">
        <f t="shared" si="1"/>
        <v>0</v>
      </c>
      <c r="Y17" s="16">
        <f t="shared" si="2"/>
        <v>1</v>
      </c>
      <c r="Z17" s="16">
        <f t="shared" si="3"/>
        <v>0</v>
      </c>
      <c r="AA17" s="16">
        <f>1-SUM(W17:Z17)</f>
        <v>0</v>
      </c>
    </row>
    <row r="18" spans="1:27" ht="27" customHeight="1" x14ac:dyDescent="0.2">
      <c r="A18" s="32"/>
      <c r="B18" s="41"/>
      <c r="C18" s="40"/>
      <c r="D18" s="41"/>
      <c r="E18" s="41"/>
      <c r="F18" s="41"/>
      <c r="G18" s="41"/>
      <c r="H18" s="41"/>
      <c r="I18" s="41"/>
      <c r="J18" s="41"/>
      <c r="K18" s="41"/>
      <c r="L18" s="41"/>
      <c r="M18" s="41"/>
      <c r="N18" s="41"/>
      <c r="O18" s="41"/>
      <c r="P18" s="41"/>
      <c r="Q18" s="41"/>
      <c r="R18" s="41"/>
      <c r="S18" s="16"/>
      <c r="T18" s="16"/>
      <c r="U18" s="16"/>
      <c r="V18" s="16"/>
      <c r="W18" s="16"/>
      <c r="X18" s="16"/>
      <c r="Y18" s="16"/>
      <c r="Z18" s="16"/>
      <c r="AA18" s="16"/>
    </row>
    <row r="19" spans="1:27" ht="27" customHeight="1" x14ac:dyDescent="0.2">
      <c r="A19" s="32" t="s">
        <v>113</v>
      </c>
      <c r="B19" s="41"/>
      <c r="C19" s="40">
        <v>0.2</v>
      </c>
      <c r="D19" s="41">
        <v>20</v>
      </c>
      <c r="E19" s="41">
        <v>30</v>
      </c>
      <c r="F19" s="41">
        <v>20</v>
      </c>
      <c r="G19" s="41">
        <v>0</v>
      </c>
      <c r="H19" s="41">
        <v>20</v>
      </c>
      <c r="I19" s="41">
        <v>40</v>
      </c>
      <c r="J19" s="41">
        <f t="shared" si="4"/>
        <v>18</v>
      </c>
      <c r="K19" s="41"/>
      <c r="L19" s="41">
        <v>20</v>
      </c>
      <c r="M19" s="41">
        <v>16</v>
      </c>
      <c r="N19" s="41"/>
      <c r="O19" s="41"/>
      <c r="P19" s="41">
        <v>1</v>
      </c>
      <c r="Q19" s="41"/>
      <c r="R19" s="41"/>
      <c r="S19" s="16">
        <f t="shared" ref="S19:S27" si="5">IF(I19&lt;25,1,0)</f>
        <v>0</v>
      </c>
      <c r="T19" s="16">
        <f t="shared" ref="T19:T27" si="6">IF(I19=30,1,0)+IF(I19=40,1,0)</f>
        <v>1</v>
      </c>
      <c r="U19" s="16">
        <f t="shared" ref="U19:U27" si="7">1-T19-S19</f>
        <v>0</v>
      </c>
      <c r="V19" s="16"/>
      <c r="W19" s="16">
        <f t="shared" si="0"/>
        <v>0</v>
      </c>
      <c r="X19" s="16">
        <f t="shared" si="1"/>
        <v>0</v>
      </c>
      <c r="Y19" s="16">
        <f t="shared" si="2"/>
        <v>1</v>
      </c>
      <c r="Z19" s="16">
        <f t="shared" si="3"/>
        <v>0</v>
      </c>
      <c r="AA19" s="16">
        <f>1-SUM(W19:Z19)</f>
        <v>0</v>
      </c>
    </row>
    <row r="20" spans="1:27" ht="27" customHeight="1" x14ac:dyDescent="0.2">
      <c r="A20" s="32"/>
      <c r="B20" s="41"/>
      <c r="C20" s="40"/>
      <c r="D20" s="41"/>
      <c r="E20" s="41"/>
      <c r="F20" s="41"/>
      <c r="G20" s="41"/>
      <c r="H20" s="41"/>
      <c r="I20" s="41"/>
      <c r="J20" s="41"/>
      <c r="K20" s="41"/>
      <c r="L20" s="41"/>
      <c r="M20" s="41"/>
      <c r="N20" s="41"/>
      <c r="O20" s="41"/>
      <c r="P20" s="41"/>
      <c r="Q20" s="41"/>
      <c r="R20" s="41"/>
      <c r="S20" s="16"/>
      <c r="T20" s="16"/>
      <c r="U20" s="16"/>
      <c r="V20" s="16"/>
      <c r="W20" s="16"/>
      <c r="X20" s="16"/>
      <c r="Y20" s="16"/>
      <c r="Z20" s="16"/>
      <c r="AA20" s="16"/>
    </row>
    <row r="21" spans="1:27" ht="27" customHeight="1" x14ac:dyDescent="0.2">
      <c r="A21" s="32" t="s">
        <v>114</v>
      </c>
      <c r="B21" s="41">
        <v>1</v>
      </c>
      <c r="C21" s="40"/>
      <c r="D21" s="41">
        <v>0</v>
      </c>
      <c r="E21" s="41">
        <v>10</v>
      </c>
      <c r="F21" s="41">
        <v>0</v>
      </c>
      <c r="G21" s="41">
        <v>0</v>
      </c>
      <c r="H21" s="41">
        <v>10</v>
      </c>
      <c r="I21" s="41">
        <v>40</v>
      </c>
      <c r="J21" s="41">
        <f t="shared" si="4"/>
        <v>4</v>
      </c>
      <c r="K21" s="41"/>
      <c r="L21" s="41">
        <v>20</v>
      </c>
      <c r="M21" s="41">
        <v>10</v>
      </c>
      <c r="N21" s="41"/>
      <c r="O21" s="41">
        <v>1</v>
      </c>
      <c r="P21" s="41"/>
      <c r="Q21" s="41"/>
      <c r="R21" s="41"/>
      <c r="S21" s="16">
        <f t="shared" si="5"/>
        <v>0</v>
      </c>
      <c r="T21" s="16">
        <f t="shared" si="6"/>
        <v>1</v>
      </c>
      <c r="U21" s="16">
        <f t="shared" si="7"/>
        <v>0</v>
      </c>
      <c r="V21" s="16"/>
      <c r="W21" s="16">
        <f t="shared" si="0"/>
        <v>1</v>
      </c>
      <c r="X21" s="16">
        <f t="shared" si="1"/>
        <v>0</v>
      </c>
      <c r="Y21" s="16">
        <f t="shared" si="2"/>
        <v>0</v>
      </c>
      <c r="Z21" s="16">
        <f t="shared" si="3"/>
        <v>0</v>
      </c>
      <c r="AA21" s="16">
        <f>1-SUM(W21:Z21)</f>
        <v>0</v>
      </c>
    </row>
    <row r="22" spans="1:27" ht="27" customHeight="1" x14ac:dyDescent="0.2">
      <c r="A22" s="32"/>
      <c r="B22" s="41"/>
      <c r="C22" s="40"/>
      <c r="D22" s="41"/>
      <c r="E22" s="41"/>
      <c r="F22" s="41"/>
      <c r="G22" s="41"/>
      <c r="H22" s="41"/>
      <c r="I22" s="41"/>
      <c r="J22" s="41"/>
      <c r="K22" s="41"/>
      <c r="L22" s="41"/>
      <c r="M22" s="41"/>
      <c r="N22" s="41"/>
      <c r="O22" s="41"/>
      <c r="P22" s="41"/>
      <c r="Q22" s="41"/>
      <c r="R22" s="41"/>
      <c r="S22" s="16"/>
      <c r="T22" s="16"/>
      <c r="U22" s="16"/>
      <c r="V22" s="16"/>
      <c r="W22" s="16"/>
      <c r="X22" s="16"/>
      <c r="Y22" s="16"/>
      <c r="Z22" s="16"/>
      <c r="AA22" s="16"/>
    </row>
    <row r="23" spans="1:27" ht="27" customHeight="1" x14ac:dyDescent="0.2">
      <c r="A23" s="32" t="s">
        <v>115</v>
      </c>
      <c r="B23" s="41"/>
      <c r="C23" s="40">
        <v>0.8</v>
      </c>
      <c r="D23" s="41">
        <v>10</v>
      </c>
      <c r="E23" s="41">
        <v>10</v>
      </c>
      <c r="F23" s="41">
        <v>20</v>
      </c>
      <c r="G23" s="41">
        <v>0</v>
      </c>
      <c r="H23" s="41">
        <v>10</v>
      </c>
      <c r="I23" s="41">
        <v>40</v>
      </c>
      <c r="J23" s="41">
        <f t="shared" si="4"/>
        <v>10</v>
      </c>
      <c r="K23" s="41"/>
      <c r="L23" s="41">
        <v>30</v>
      </c>
      <c r="M23" s="41">
        <v>12</v>
      </c>
      <c r="N23" s="41"/>
      <c r="O23" s="41"/>
      <c r="P23" s="41">
        <v>1</v>
      </c>
      <c r="Q23" s="41"/>
      <c r="R23" s="41"/>
      <c r="S23" s="16">
        <f t="shared" si="5"/>
        <v>0</v>
      </c>
      <c r="T23" s="16">
        <f t="shared" si="6"/>
        <v>1</v>
      </c>
      <c r="U23" s="16">
        <f t="shared" si="7"/>
        <v>0</v>
      </c>
      <c r="V23" s="16"/>
      <c r="W23" s="16">
        <f t="shared" si="0"/>
        <v>0</v>
      </c>
      <c r="X23" s="16">
        <f t="shared" si="1"/>
        <v>1</v>
      </c>
      <c r="Y23" s="16">
        <f t="shared" si="2"/>
        <v>0</v>
      </c>
      <c r="Z23" s="16">
        <f t="shared" si="3"/>
        <v>0</v>
      </c>
      <c r="AA23" s="16">
        <f>1-SUM(W23:Z23)</f>
        <v>0</v>
      </c>
    </row>
    <row r="24" spans="1:27" ht="27" customHeight="1" x14ac:dyDescent="0.2">
      <c r="A24" s="32" t="s">
        <v>116</v>
      </c>
      <c r="B24" s="41"/>
      <c r="C24" s="40">
        <v>1.2</v>
      </c>
      <c r="D24" s="41">
        <v>10</v>
      </c>
      <c r="E24" s="41">
        <v>10</v>
      </c>
      <c r="F24" s="41">
        <v>10</v>
      </c>
      <c r="G24" s="41">
        <v>0</v>
      </c>
      <c r="H24" s="41">
        <v>10</v>
      </c>
      <c r="I24" s="41">
        <v>40</v>
      </c>
      <c r="J24" s="41">
        <f t="shared" si="4"/>
        <v>8</v>
      </c>
      <c r="K24" s="41"/>
      <c r="L24" s="41">
        <v>0</v>
      </c>
      <c r="M24" s="41">
        <v>0</v>
      </c>
      <c r="N24" s="41">
        <v>1</v>
      </c>
      <c r="O24" s="41"/>
      <c r="P24" s="41"/>
      <c r="Q24" s="41"/>
      <c r="R24" s="41"/>
      <c r="S24" s="16">
        <f t="shared" si="5"/>
        <v>0</v>
      </c>
      <c r="T24" s="16">
        <f t="shared" si="6"/>
        <v>1</v>
      </c>
      <c r="U24" s="16">
        <f t="shared" si="7"/>
        <v>0</v>
      </c>
      <c r="V24" s="16"/>
      <c r="W24" s="16">
        <f t="shared" si="0"/>
        <v>0</v>
      </c>
      <c r="X24" s="16">
        <f t="shared" si="1"/>
        <v>1</v>
      </c>
      <c r="Y24" s="16">
        <f t="shared" si="2"/>
        <v>0</v>
      </c>
      <c r="Z24" s="16">
        <f t="shared" si="3"/>
        <v>0</v>
      </c>
      <c r="AA24" s="16">
        <f>1-SUM(W24:Z24)</f>
        <v>0</v>
      </c>
    </row>
    <row r="25" spans="1:27" ht="27" customHeight="1" x14ac:dyDescent="0.2">
      <c r="A25" s="32"/>
      <c r="B25" s="41"/>
      <c r="C25" s="40"/>
      <c r="D25" s="41"/>
      <c r="E25" s="41"/>
      <c r="F25" s="41"/>
      <c r="G25" s="41"/>
      <c r="H25" s="41"/>
      <c r="I25" s="41"/>
      <c r="J25" s="41"/>
      <c r="K25" s="41"/>
      <c r="L25" s="41"/>
      <c r="M25" s="41"/>
      <c r="N25" s="41"/>
      <c r="O25" s="41"/>
      <c r="P25" s="41"/>
      <c r="Q25" s="41"/>
      <c r="R25" s="41"/>
      <c r="S25" s="16"/>
      <c r="T25" s="16"/>
      <c r="U25" s="16"/>
      <c r="V25" s="16"/>
      <c r="W25" s="16"/>
      <c r="X25" s="16"/>
      <c r="Y25" s="16"/>
      <c r="Z25" s="16"/>
      <c r="AA25" s="16"/>
    </row>
    <row r="26" spans="1:27" ht="27" customHeight="1" x14ac:dyDescent="0.2">
      <c r="A26" s="32" t="s">
        <v>117</v>
      </c>
      <c r="B26" s="41"/>
      <c r="C26" s="40">
        <v>0.1</v>
      </c>
      <c r="D26" s="41">
        <v>10</v>
      </c>
      <c r="E26" s="41">
        <v>20</v>
      </c>
      <c r="F26" s="41">
        <v>20</v>
      </c>
      <c r="G26" s="41">
        <v>20</v>
      </c>
      <c r="H26" s="41">
        <v>20</v>
      </c>
      <c r="I26" s="41">
        <v>40</v>
      </c>
      <c r="J26" s="41">
        <f t="shared" si="4"/>
        <v>18</v>
      </c>
      <c r="K26" s="41"/>
      <c r="L26" s="41">
        <v>10</v>
      </c>
      <c r="M26" s="41">
        <v>16</v>
      </c>
      <c r="N26" s="41"/>
      <c r="O26" s="41"/>
      <c r="P26" s="41">
        <v>1</v>
      </c>
      <c r="Q26" s="41"/>
      <c r="R26" s="41"/>
      <c r="S26" s="16">
        <f t="shared" si="5"/>
        <v>0</v>
      </c>
      <c r="T26" s="16">
        <f t="shared" si="6"/>
        <v>1</v>
      </c>
      <c r="U26" s="16">
        <f t="shared" si="7"/>
        <v>0</v>
      </c>
      <c r="V26" s="16"/>
      <c r="W26" s="16">
        <f t="shared" si="0"/>
        <v>0</v>
      </c>
      <c r="X26" s="16">
        <f t="shared" si="1"/>
        <v>0</v>
      </c>
      <c r="Y26" s="16">
        <f t="shared" si="2"/>
        <v>1</v>
      </c>
      <c r="Z26" s="16">
        <f t="shared" si="3"/>
        <v>0</v>
      </c>
      <c r="AA26" s="16">
        <f t="shared" ref="AA26:AA34" si="8">1-SUM(W26:Z26)</f>
        <v>0</v>
      </c>
    </row>
    <row r="27" spans="1:27" ht="27" customHeight="1" x14ac:dyDescent="0.2">
      <c r="A27" s="32" t="s">
        <v>117</v>
      </c>
      <c r="B27" s="41"/>
      <c r="C27" s="40">
        <v>0.2</v>
      </c>
      <c r="D27" s="41">
        <v>20</v>
      </c>
      <c r="E27" s="41">
        <v>20</v>
      </c>
      <c r="F27" s="41">
        <v>10</v>
      </c>
      <c r="G27" s="41">
        <v>0</v>
      </c>
      <c r="H27" s="41">
        <v>10</v>
      </c>
      <c r="I27" s="41">
        <v>40</v>
      </c>
      <c r="J27" s="41">
        <f t="shared" si="4"/>
        <v>12</v>
      </c>
      <c r="K27" s="41"/>
      <c r="L27" s="41">
        <v>20</v>
      </c>
      <c r="M27" s="41">
        <v>10</v>
      </c>
      <c r="N27" s="41"/>
      <c r="O27" s="41">
        <v>1</v>
      </c>
      <c r="P27" s="41"/>
      <c r="Q27" s="41"/>
      <c r="R27" s="41"/>
      <c r="S27" s="16">
        <f t="shared" si="5"/>
        <v>0</v>
      </c>
      <c r="T27" s="16">
        <f t="shared" si="6"/>
        <v>1</v>
      </c>
      <c r="U27" s="16">
        <f t="shared" si="7"/>
        <v>0</v>
      </c>
      <c r="V27" s="16"/>
      <c r="W27" s="16">
        <f t="shared" si="0"/>
        <v>0</v>
      </c>
      <c r="X27" s="16">
        <f t="shared" si="1"/>
        <v>0</v>
      </c>
      <c r="Y27" s="16">
        <f t="shared" si="2"/>
        <v>1</v>
      </c>
      <c r="Z27" s="16">
        <f t="shared" si="3"/>
        <v>0</v>
      </c>
      <c r="AA27" s="16">
        <f t="shared" si="8"/>
        <v>0</v>
      </c>
    </row>
    <row r="28" spans="1:27" ht="27" customHeight="1" x14ac:dyDescent="0.2">
      <c r="A28" s="32" t="s">
        <v>117</v>
      </c>
      <c r="B28" s="41"/>
      <c r="C28" s="40">
        <v>0.3</v>
      </c>
      <c r="D28" s="41">
        <v>50</v>
      </c>
      <c r="E28" s="41">
        <v>30</v>
      </c>
      <c r="F28" s="41">
        <v>20</v>
      </c>
      <c r="G28" s="41">
        <v>10</v>
      </c>
      <c r="H28" s="41">
        <v>10</v>
      </c>
      <c r="I28" s="41">
        <v>40</v>
      </c>
      <c r="J28" s="41">
        <f t="shared" si="4"/>
        <v>24</v>
      </c>
      <c r="K28" s="41"/>
      <c r="L28" s="41">
        <v>20</v>
      </c>
      <c r="M28" s="41">
        <v>16</v>
      </c>
      <c r="N28" s="41"/>
      <c r="O28" s="41"/>
      <c r="P28" s="41">
        <v>1</v>
      </c>
      <c r="Q28" s="41"/>
      <c r="R28" s="41"/>
      <c r="S28" s="16">
        <f t="shared" ref="S28:S34" si="9">IF(I28&lt;25,1,0)</f>
        <v>0</v>
      </c>
      <c r="T28" s="16">
        <f t="shared" ref="T28:T34" si="10">IF(I28=30,1,0)+IF(I28=40,1,0)</f>
        <v>1</v>
      </c>
      <c r="U28" s="16">
        <f t="shared" ref="U28:U34" si="11">1-T28-S28</f>
        <v>0</v>
      </c>
      <c r="V28" s="16"/>
      <c r="W28" s="16">
        <f t="shared" si="0"/>
        <v>0</v>
      </c>
      <c r="X28" s="16">
        <f t="shared" si="1"/>
        <v>0</v>
      </c>
      <c r="Y28" s="16">
        <f t="shared" si="2"/>
        <v>0</v>
      </c>
      <c r="Z28" s="16">
        <f t="shared" si="3"/>
        <v>1</v>
      </c>
      <c r="AA28" s="16">
        <f t="shared" si="8"/>
        <v>0</v>
      </c>
    </row>
    <row r="29" spans="1:27" ht="27" customHeight="1" x14ac:dyDescent="0.2">
      <c r="A29" s="32" t="s">
        <v>117</v>
      </c>
      <c r="B29" s="41"/>
      <c r="C29" s="41">
        <v>0.4</v>
      </c>
      <c r="D29" s="41">
        <v>20</v>
      </c>
      <c r="E29" s="41">
        <v>30</v>
      </c>
      <c r="F29" s="41">
        <v>30</v>
      </c>
      <c r="G29" s="41">
        <v>30</v>
      </c>
      <c r="H29" s="41">
        <v>20</v>
      </c>
      <c r="I29" s="41">
        <v>40</v>
      </c>
      <c r="J29" s="41">
        <f t="shared" si="4"/>
        <v>26</v>
      </c>
      <c r="K29" s="41"/>
      <c r="L29" s="41">
        <v>20</v>
      </c>
      <c r="M29" s="41">
        <v>14</v>
      </c>
      <c r="N29" s="41"/>
      <c r="O29" s="41"/>
      <c r="P29" s="41">
        <v>1</v>
      </c>
      <c r="Q29" s="41"/>
      <c r="R29" s="41"/>
      <c r="S29" s="16">
        <f t="shared" si="9"/>
        <v>0</v>
      </c>
      <c r="T29" s="16">
        <f t="shared" si="10"/>
        <v>1</v>
      </c>
      <c r="U29" s="16">
        <f t="shared" si="11"/>
        <v>0</v>
      </c>
      <c r="V29" s="16"/>
      <c r="W29" s="16">
        <f t="shared" si="0"/>
        <v>0</v>
      </c>
      <c r="X29" s="16">
        <f t="shared" si="1"/>
        <v>0</v>
      </c>
      <c r="Y29" s="16">
        <f t="shared" si="2"/>
        <v>0</v>
      </c>
      <c r="Z29" s="16">
        <f t="shared" si="3"/>
        <v>1</v>
      </c>
      <c r="AA29" s="16">
        <f t="shared" si="8"/>
        <v>0</v>
      </c>
    </row>
    <row r="30" spans="1:27" ht="27" customHeight="1" x14ac:dyDescent="0.2">
      <c r="A30" s="32" t="s">
        <v>128</v>
      </c>
      <c r="B30" s="41"/>
      <c r="C30" s="40">
        <v>0.2</v>
      </c>
      <c r="D30" s="41">
        <v>10</v>
      </c>
      <c r="E30" s="41">
        <v>20</v>
      </c>
      <c r="F30" s="41">
        <v>40</v>
      </c>
      <c r="G30" s="41">
        <v>10</v>
      </c>
      <c r="H30" s="41">
        <v>10</v>
      </c>
      <c r="I30" s="41">
        <v>40</v>
      </c>
      <c r="J30" s="41">
        <f t="shared" si="4"/>
        <v>18</v>
      </c>
      <c r="K30" s="41"/>
      <c r="L30" s="41">
        <v>20</v>
      </c>
      <c r="M30" s="41">
        <v>10</v>
      </c>
      <c r="N30" s="41"/>
      <c r="O30" s="41">
        <v>1</v>
      </c>
      <c r="P30" s="41"/>
      <c r="Q30" s="41"/>
      <c r="R30" s="41"/>
      <c r="S30" s="16">
        <f t="shared" si="9"/>
        <v>0</v>
      </c>
      <c r="T30" s="16">
        <f t="shared" si="10"/>
        <v>1</v>
      </c>
      <c r="U30" s="16">
        <f t="shared" si="11"/>
        <v>0</v>
      </c>
      <c r="V30" s="16"/>
      <c r="W30" s="16">
        <f>IF(J30&lt;W$9,1,0)</f>
        <v>0</v>
      </c>
      <c r="X30" s="16">
        <f>IF(J30&lt;X$9,1,0)-W30</f>
        <v>0</v>
      </c>
      <c r="Y30" s="16">
        <f>IF(J30&lt;Y$9,1,0)-W30-X30</f>
        <v>1</v>
      </c>
      <c r="Z30" s="16">
        <f>IF(J30&lt;Z$9,1,0)-W30-X30-Y30</f>
        <v>0</v>
      </c>
      <c r="AA30" s="16">
        <f t="shared" si="8"/>
        <v>0</v>
      </c>
    </row>
    <row r="31" spans="1:27" ht="27" customHeight="1" x14ac:dyDescent="0.2">
      <c r="A31" s="32" t="s">
        <v>128</v>
      </c>
      <c r="B31" s="41"/>
      <c r="C31" s="40">
        <v>0.7</v>
      </c>
      <c r="D31" s="41">
        <v>40</v>
      </c>
      <c r="E31" s="41">
        <v>20</v>
      </c>
      <c r="F31" s="41">
        <v>20</v>
      </c>
      <c r="G31" s="41">
        <v>10</v>
      </c>
      <c r="H31" s="41">
        <v>10</v>
      </c>
      <c r="I31" s="41">
        <v>50</v>
      </c>
      <c r="J31" s="41">
        <f>SUM(D31:H31)/5</f>
        <v>20</v>
      </c>
      <c r="K31" s="41"/>
      <c r="L31" s="41">
        <v>20</v>
      </c>
      <c r="M31" s="41">
        <v>8</v>
      </c>
      <c r="N31" s="41"/>
      <c r="O31" s="41">
        <v>1</v>
      </c>
      <c r="P31" s="41"/>
      <c r="Q31" s="41"/>
      <c r="R31" s="41"/>
      <c r="S31" s="16">
        <f t="shared" si="9"/>
        <v>0</v>
      </c>
      <c r="T31" s="16">
        <f t="shared" si="10"/>
        <v>0</v>
      </c>
      <c r="U31" s="16">
        <f t="shared" si="11"/>
        <v>1</v>
      </c>
      <c r="V31" s="16"/>
      <c r="W31" s="16">
        <f>IF(J31&lt;W$9,1,0)</f>
        <v>0</v>
      </c>
      <c r="X31" s="16">
        <f>IF(J31&lt;X$9,1,0)-W31</f>
        <v>0</v>
      </c>
      <c r="Y31" s="16">
        <f>IF(J31&lt;Y$9,1,0)-W31-X31</f>
        <v>1</v>
      </c>
      <c r="Z31" s="16">
        <f>IF(J31&lt;Z$9,1,0)-W31-X31-Y31</f>
        <v>0</v>
      </c>
      <c r="AA31" s="16">
        <f t="shared" si="8"/>
        <v>0</v>
      </c>
    </row>
    <row r="32" spans="1:27" ht="27" customHeight="1" x14ac:dyDescent="0.2">
      <c r="A32" s="32" t="s">
        <v>128</v>
      </c>
      <c r="B32" s="41"/>
      <c r="C32" s="40">
        <v>0.8</v>
      </c>
      <c r="D32" s="41">
        <v>20</v>
      </c>
      <c r="E32" s="41">
        <v>20</v>
      </c>
      <c r="F32" s="41">
        <v>20</v>
      </c>
      <c r="G32" s="41">
        <v>0</v>
      </c>
      <c r="H32" s="41">
        <v>10</v>
      </c>
      <c r="I32" s="41">
        <v>40</v>
      </c>
      <c r="J32" s="41">
        <f>SUM(D32:H32)/5</f>
        <v>14</v>
      </c>
      <c r="K32" s="41"/>
      <c r="L32" s="41">
        <v>40</v>
      </c>
      <c r="M32" s="41">
        <v>32</v>
      </c>
      <c r="N32" s="41"/>
      <c r="O32" s="41"/>
      <c r="P32" s="41"/>
      <c r="Q32" s="41"/>
      <c r="R32" s="41">
        <v>1</v>
      </c>
      <c r="S32" s="16">
        <f t="shared" si="9"/>
        <v>0</v>
      </c>
      <c r="T32" s="16">
        <f t="shared" si="10"/>
        <v>1</v>
      </c>
      <c r="U32" s="16">
        <f t="shared" si="11"/>
        <v>0</v>
      </c>
      <c r="V32" s="16"/>
      <c r="W32" s="16">
        <f>IF(J32&lt;W$9,1,0)</f>
        <v>0</v>
      </c>
      <c r="X32" s="16">
        <f>IF(J32&lt;X$9,1,0)-W32</f>
        <v>0</v>
      </c>
      <c r="Y32" s="16">
        <f>IF(J32&lt;Y$9,1,0)-W32-X32</f>
        <v>1</v>
      </c>
      <c r="Z32" s="16">
        <f>IF(J32&lt;Z$9,1,0)-W32-X32-Y32</f>
        <v>0</v>
      </c>
      <c r="AA32" s="16">
        <f t="shared" si="8"/>
        <v>0</v>
      </c>
    </row>
    <row r="33" spans="1:27" ht="27" customHeight="1" x14ac:dyDescent="0.2">
      <c r="A33" s="32" t="s">
        <v>128</v>
      </c>
      <c r="B33" s="41"/>
      <c r="C33" s="40">
        <v>0.9</v>
      </c>
      <c r="D33" s="41">
        <v>20</v>
      </c>
      <c r="E33" s="41">
        <v>20</v>
      </c>
      <c r="F33" s="41">
        <v>30</v>
      </c>
      <c r="G33" s="41">
        <v>0</v>
      </c>
      <c r="H33" s="41">
        <v>10</v>
      </c>
      <c r="I33" s="41">
        <v>40</v>
      </c>
      <c r="J33" s="41">
        <f>SUM(D33:H33)/5</f>
        <v>16</v>
      </c>
      <c r="K33" s="41"/>
      <c r="L33" s="41">
        <v>20</v>
      </c>
      <c r="M33" s="41">
        <v>10</v>
      </c>
      <c r="N33" s="41"/>
      <c r="O33" s="41">
        <v>1</v>
      </c>
      <c r="P33" s="41"/>
      <c r="Q33" s="41"/>
      <c r="R33" s="41"/>
      <c r="S33" s="16">
        <f t="shared" si="9"/>
        <v>0</v>
      </c>
      <c r="T33" s="16">
        <f t="shared" si="10"/>
        <v>1</v>
      </c>
      <c r="U33" s="16">
        <f t="shared" si="11"/>
        <v>0</v>
      </c>
      <c r="V33" s="16"/>
      <c r="W33" s="16">
        <f>IF(J33&lt;W$9,1,0)</f>
        <v>0</v>
      </c>
      <c r="X33" s="16">
        <f>IF(J33&lt;X$9,1,0)-W33</f>
        <v>0</v>
      </c>
      <c r="Y33" s="16">
        <f>IF(J33&lt;Y$9,1,0)-W33-X33</f>
        <v>1</v>
      </c>
      <c r="Z33" s="16">
        <f>IF(J33&lt;Z$9,1,0)-W33-X33-Y33</f>
        <v>0</v>
      </c>
      <c r="AA33" s="16">
        <f t="shared" si="8"/>
        <v>0</v>
      </c>
    </row>
    <row r="34" spans="1:27" ht="27" customHeight="1" x14ac:dyDescent="0.2">
      <c r="A34" s="32" t="s">
        <v>129</v>
      </c>
      <c r="B34" s="41">
        <v>1</v>
      </c>
      <c r="C34" s="41"/>
      <c r="D34" s="41">
        <v>20</v>
      </c>
      <c r="E34" s="41">
        <v>30</v>
      </c>
      <c r="F34" s="41">
        <v>20</v>
      </c>
      <c r="G34" s="41">
        <v>0</v>
      </c>
      <c r="H34" s="41">
        <v>30</v>
      </c>
      <c r="I34" s="41">
        <v>40</v>
      </c>
      <c r="J34" s="41">
        <f>SUM(D34:H34)/5</f>
        <v>20</v>
      </c>
      <c r="K34" s="41"/>
      <c r="L34" s="41">
        <v>30</v>
      </c>
      <c r="M34" s="41">
        <v>14</v>
      </c>
      <c r="N34" s="41"/>
      <c r="O34" s="41"/>
      <c r="P34" s="41">
        <v>1</v>
      </c>
      <c r="Q34" s="41"/>
      <c r="R34" s="41"/>
      <c r="S34" s="16">
        <f t="shared" si="9"/>
        <v>0</v>
      </c>
      <c r="T34" s="16">
        <f t="shared" si="10"/>
        <v>1</v>
      </c>
      <c r="U34" s="16">
        <f t="shared" si="11"/>
        <v>0</v>
      </c>
      <c r="V34" s="16"/>
      <c r="W34" s="16">
        <f>IF(J34&lt;W$9,1,0)</f>
        <v>0</v>
      </c>
      <c r="X34" s="16">
        <f>IF(J34&lt;X$9,1,0)-W34</f>
        <v>0</v>
      </c>
      <c r="Y34" s="16">
        <f>IF(J34&lt;Y$9,1,0)-W34-X34</f>
        <v>1</v>
      </c>
      <c r="Z34" s="16">
        <f>IF(J34&lt;Z$9,1,0)-W34-X34-Y34</f>
        <v>0</v>
      </c>
      <c r="AA34" s="16">
        <f t="shared" si="8"/>
        <v>0</v>
      </c>
    </row>
    <row r="35" spans="1:27" ht="27" customHeight="1" x14ac:dyDescent="0.2">
      <c r="A35" s="32"/>
      <c r="B35" s="41"/>
      <c r="C35" s="41"/>
      <c r="D35" s="41"/>
      <c r="E35" s="41"/>
      <c r="F35" s="41"/>
      <c r="G35" s="41"/>
      <c r="H35" s="41"/>
      <c r="I35" s="41"/>
      <c r="J35" s="41"/>
      <c r="K35" s="41"/>
      <c r="L35" s="41"/>
      <c r="M35" s="41"/>
      <c r="N35" s="41"/>
      <c r="O35" s="41"/>
      <c r="P35" s="41"/>
      <c r="Q35" s="41"/>
      <c r="R35" s="41"/>
      <c r="S35" s="16"/>
      <c r="T35" s="16"/>
      <c r="U35" s="16"/>
      <c r="V35" s="16"/>
      <c r="W35" s="16"/>
      <c r="X35" s="16"/>
      <c r="Y35" s="16"/>
      <c r="Z35" s="16"/>
      <c r="AA35" s="16"/>
    </row>
    <row r="36" spans="1:27" ht="27" customHeight="1" x14ac:dyDescent="0.2">
      <c r="A36" s="32" t="s">
        <v>118</v>
      </c>
      <c r="B36" s="41"/>
      <c r="C36" s="40">
        <v>0</v>
      </c>
      <c r="D36" s="41">
        <v>50</v>
      </c>
      <c r="E36" s="41">
        <v>50</v>
      </c>
      <c r="F36" s="41">
        <v>20</v>
      </c>
      <c r="G36" s="41">
        <v>20</v>
      </c>
      <c r="H36" s="41">
        <v>10</v>
      </c>
      <c r="I36" s="41">
        <v>40</v>
      </c>
      <c r="J36" s="41">
        <f t="shared" si="4"/>
        <v>30</v>
      </c>
      <c r="K36" s="41"/>
      <c r="L36" s="41">
        <v>20</v>
      </c>
      <c r="M36" s="41">
        <v>4</v>
      </c>
      <c r="N36" s="41">
        <v>1</v>
      </c>
      <c r="O36" s="41"/>
      <c r="P36" s="41"/>
      <c r="Q36" s="41"/>
      <c r="R36" s="41"/>
      <c r="S36" s="16">
        <f>IF(I36&lt;25,1,0)</f>
        <v>0</v>
      </c>
      <c r="T36" s="16">
        <f>IF(I36=30,1,0)+IF(I36=40,1,0)</f>
        <v>1</v>
      </c>
      <c r="U36" s="16">
        <f t="shared" ref="U36:U44" si="12">1-T36-S36</f>
        <v>0</v>
      </c>
      <c r="V36" s="16"/>
      <c r="W36" s="16">
        <f t="shared" si="0"/>
        <v>0</v>
      </c>
      <c r="X36" s="16">
        <f t="shared" si="1"/>
        <v>0</v>
      </c>
      <c r="Y36" s="16">
        <f t="shared" si="2"/>
        <v>0</v>
      </c>
      <c r="Z36" s="16">
        <f t="shared" si="3"/>
        <v>1</v>
      </c>
      <c r="AA36" s="16">
        <f>1-SUM(W36:Z36)</f>
        <v>0</v>
      </c>
    </row>
    <row r="37" spans="1:27" ht="27" customHeight="1" x14ac:dyDescent="0.2">
      <c r="A37" s="32" t="s">
        <v>118</v>
      </c>
      <c r="B37" s="41"/>
      <c r="C37" s="40">
        <v>0.1</v>
      </c>
      <c r="D37" s="41">
        <v>40</v>
      </c>
      <c r="E37" s="41">
        <v>30</v>
      </c>
      <c r="F37" s="41">
        <v>20</v>
      </c>
      <c r="G37" s="41">
        <v>0</v>
      </c>
      <c r="H37" s="41">
        <v>30</v>
      </c>
      <c r="I37" s="41">
        <v>40</v>
      </c>
      <c r="J37" s="41">
        <f t="shared" si="4"/>
        <v>24</v>
      </c>
      <c r="K37" s="41"/>
      <c r="L37" s="41">
        <v>30</v>
      </c>
      <c r="M37" s="41">
        <v>10</v>
      </c>
      <c r="N37" s="41"/>
      <c r="O37" s="41">
        <v>1</v>
      </c>
      <c r="P37" s="41"/>
      <c r="Q37" s="41"/>
      <c r="R37" s="41"/>
      <c r="S37" s="16">
        <f>IF(I37&lt;25,1,0)</f>
        <v>0</v>
      </c>
      <c r="T37" s="16">
        <f>IF(I37=30,1,0)+IF(I37=40,1,0)</f>
        <v>1</v>
      </c>
      <c r="U37" s="16">
        <f t="shared" si="12"/>
        <v>0</v>
      </c>
      <c r="V37" s="16"/>
      <c r="W37" s="16">
        <f t="shared" si="0"/>
        <v>0</v>
      </c>
      <c r="X37" s="16">
        <f t="shared" si="1"/>
        <v>0</v>
      </c>
      <c r="Y37" s="16">
        <f t="shared" si="2"/>
        <v>0</v>
      </c>
      <c r="Z37" s="16">
        <f t="shared" si="3"/>
        <v>1</v>
      </c>
      <c r="AA37" s="16">
        <f>1-SUM(W37:Z37)</f>
        <v>0</v>
      </c>
    </row>
    <row r="38" spans="1:27" ht="27" customHeight="1" x14ac:dyDescent="0.2">
      <c r="A38" s="32" t="s">
        <v>118</v>
      </c>
      <c r="B38" s="41"/>
      <c r="C38" s="40">
        <v>0.2</v>
      </c>
      <c r="D38" s="41">
        <v>40</v>
      </c>
      <c r="E38" s="41">
        <v>20</v>
      </c>
      <c r="F38" s="41">
        <v>30</v>
      </c>
      <c r="G38" s="41">
        <v>0</v>
      </c>
      <c r="H38" s="41">
        <v>20</v>
      </c>
      <c r="I38" s="41">
        <v>40</v>
      </c>
      <c r="J38" s="41">
        <f t="shared" si="4"/>
        <v>22</v>
      </c>
      <c r="K38" s="41"/>
      <c r="L38" s="41">
        <v>20</v>
      </c>
      <c r="M38" s="41">
        <v>16</v>
      </c>
      <c r="N38" s="41"/>
      <c r="O38" s="41"/>
      <c r="P38" s="41">
        <v>1</v>
      </c>
      <c r="Q38" s="41"/>
      <c r="R38" s="41"/>
      <c r="S38" s="16">
        <f>IF(I38&lt;25,1,0)</f>
        <v>0</v>
      </c>
      <c r="T38" s="16">
        <f>IF(I38=30,1,0)+IF(I38=40,1,0)</f>
        <v>1</v>
      </c>
      <c r="U38" s="16">
        <f t="shared" si="12"/>
        <v>0</v>
      </c>
      <c r="V38" s="16"/>
      <c r="W38" s="16">
        <f t="shared" si="0"/>
        <v>0</v>
      </c>
      <c r="X38" s="16">
        <f t="shared" si="1"/>
        <v>0</v>
      </c>
      <c r="Y38" s="16">
        <f t="shared" si="2"/>
        <v>0</v>
      </c>
      <c r="Z38" s="16">
        <f t="shared" si="3"/>
        <v>1</v>
      </c>
      <c r="AA38" s="16">
        <f>1-SUM(W38:Z38)</f>
        <v>0</v>
      </c>
    </row>
    <row r="39" spans="1:27" ht="27" customHeight="1" x14ac:dyDescent="0.2">
      <c r="A39" s="32" t="s">
        <v>119</v>
      </c>
      <c r="B39" s="41">
        <v>1</v>
      </c>
      <c r="C39" s="41"/>
      <c r="D39" s="41">
        <v>10</v>
      </c>
      <c r="E39" s="41">
        <v>30</v>
      </c>
      <c r="F39" s="41">
        <v>30</v>
      </c>
      <c r="G39" s="41">
        <v>10</v>
      </c>
      <c r="H39" s="41">
        <v>20</v>
      </c>
      <c r="I39" s="41">
        <v>40</v>
      </c>
      <c r="J39" s="41">
        <f t="shared" si="4"/>
        <v>20</v>
      </c>
      <c r="K39" s="41"/>
      <c r="L39" s="41">
        <v>30</v>
      </c>
      <c r="M39" s="41">
        <v>6</v>
      </c>
      <c r="N39" s="41"/>
      <c r="O39" s="41">
        <v>1</v>
      </c>
      <c r="P39" s="41"/>
      <c r="Q39" s="41"/>
      <c r="R39" s="41"/>
      <c r="S39" s="16">
        <f>IF(I39&lt;25,1,0)</f>
        <v>0</v>
      </c>
      <c r="T39" s="16">
        <f>IF(I39=30,1,0)+IF(I39=40,1,0)</f>
        <v>1</v>
      </c>
      <c r="U39" s="16">
        <f t="shared" si="12"/>
        <v>0</v>
      </c>
      <c r="V39" s="16"/>
      <c r="W39" s="16">
        <f t="shared" si="0"/>
        <v>0</v>
      </c>
      <c r="X39" s="16">
        <f t="shared" si="1"/>
        <v>0</v>
      </c>
      <c r="Y39" s="16">
        <f t="shared" si="2"/>
        <v>1</v>
      </c>
      <c r="Z39" s="16">
        <f t="shared" si="3"/>
        <v>0</v>
      </c>
      <c r="AA39" s="16">
        <f>1-SUM(W39:Z39)</f>
        <v>0</v>
      </c>
    </row>
    <row r="40" spans="1:27" ht="27" customHeight="1" x14ac:dyDescent="0.2">
      <c r="A40" s="32"/>
      <c r="B40" s="41"/>
      <c r="C40" s="41"/>
      <c r="D40" s="41"/>
      <c r="E40" s="41"/>
      <c r="F40" s="41"/>
      <c r="G40" s="41"/>
      <c r="H40" s="41"/>
      <c r="I40" s="41"/>
      <c r="J40" s="41"/>
      <c r="K40" s="41"/>
      <c r="L40" s="41"/>
      <c r="M40" s="41"/>
      <c r="N40" s="41"/>
      <c r="O40" s="41"/>
      <c r="P40" s="41"/>
      <c r="Q40" s="41"/>
      <c r="R40" s="41"/>
      <c r="S40" s="16"/>
      <c r="T40" s="16"/>
      <c r="U40" s="16"/>
      <c r="V40" s="16"/>
      <c r="W40" s="16"/>
      <c r="X40" s="16"/>
      <c r="Y40" s="16"/>
      <c r="Z40" s="16"/>
      <c r="AA40" s="16"/>
    </row>
    <row r="41" spans="1:27" ht="27" customHeight="1" x14ac:dyDescent="0.2">
      <c r="A41" s="32" t="s">
        <v>120</v>
      </c>
      <c r="B41" s="41">
        <v>1</v>
      </c>
      <c r="C41" s="41"/>
      <c r="D41" s="41">
        <v>50</v>
      </c>
      <c r="E41" s="41">
        <v>30</v>
      </c>
      <c r="F41" s="41">
        <v>20</v>
      </c>
      <c r="G41" s="41">
        <v>10</v>
      </c>
      <c r="H41" s="41">
        <v>20</v>
      </c>
      <c r="I41" s="41">
        <v>20</v>
      </c>
      <c r="J41" s="41">
        <f t="shared" si="4"/>
        <v>26</v>
      </c>
      <c r="K41" s="41"/>
      <c r="L41" s="41">
        <v>70</v>
      </c>
      <c r="M41" s="41">
        <v>38</v>
      </c>
      <c r="N41" s="41"/>
      <c r="O41" s="41"/>
      <c r="P41" s="41"/>
      <c r="Q41" s="41"/>
      <c r="R41" s="41">
        <v>1</v>
      </c>
      <c r="S41" s="16">
        <f>IF(I41&lt;25,1,0)</f>
        <v>1</v>
      </c>
      <c r="T41" s="16">
        <f>IF(I41=30,1,0)+IF(I41=40,1,0)</f>
        <v>0</v>
      </c>
      <c r="U41" s="16">
        <f t="shared" si="12"/>
        <v>0</v>
      </c>
      <c r="V41" s="16"/>
      <c r="W41" s="16">
        <f t="shared" si="0"/>
        <v>0</v>
      </c>
      <c r="X41" s="16">
        <f t="shared" si="1"/>
        <v>0</v>
      </c>
      <c r="Y41" s="16">
        <f t="shared" si="2"/>
        <v>0</v>
      </c>
      <c r="Z41" s="16">
        <f t="shared" si="3"/>
        <v>1</v>
      </c>
      <c r="AA41" s="16">
        <f>1-SUM(W41:Z41)</f>
        <v>0</v>
      </c>
    </row>
    <row r="42" spans="1:27" ht="27" customHeight="1" x14ac:dyDescent="0.2">
      <c r="A42" s="32" t="s">
        <v>121</v>
      </c>
      <c r="B42" s="41">
        <v>1</v>
      </c>
      <c r="C42" s="41"/>
      <c r="D42" s="41">
        <v>30</v>
      </c>
      <c r="E42" s="41">
        <v>30</v>
      </c>
      <c r="F42" s="41">
        <v>30</v>
      </c>
      <c r="G42" s="41">
        <v>0</v>
      </c>
      <c r="H42" s="41">
        <v>30</v>
      </c>
      <c r="I42" s="41">
        <v>30</v>
      </c>
      <c r="J42" s="41">
        <f t="shared" si="4"/>
        <v>24</v>
      </c>
      <c r="K42" s="41"/>
      <c r="L42" s="41">
        <v>40</v>
      </c>
      <c r="M42" s="41">
        <v>16</v>
      </c>
      <c r="N42" s="41"/>
      <c r="O42" s="41"/>
      <c r="P42" s="41">
        <v>1</v>
      </c>
      <c r="Q42" s="41"/>
      <c r="R42" s="41"/>
      <c r="S42" s="16">
        <f>IF(I42&lt;25,1,0)</f>
        <v>0</v>
      </c>
      <c r="T42" s="16">
        <f>IF(I42=30,1,0)+IF(I42=40,1,0)</f>
        <v>1</v>
      </c>
      <c r="U42" s="16">
        <f t="shared" si="12"/>
        <v>0</v>
      </c>
      <c r="V42" s="16"/>
      <c r="W42" s="16">
        <f t="shared" si="0"/>
        <v>0</v>
      </c>
      <c r="X42" s="16">
        <f t="shared" si="1"/>
        <v>0</v>
      </c>
      <c r="Y42" s="16">
        <f t="shared" si="2"/>
        <v>0</v>
      </c>
      <c r="Z42" s="16">
        <f t="shared" si="3"/>
        <v>1</v>
      </c>
      <c r="AA42" s="16">
        <f>1-SUM(W42:Z42)</f>
        <v>0</v>
      </c>
    </row>
    <row r="43" spans="1:27" ht="27" customHeight="1" x14ac:dyDescent="0.2">
      <c r="A43" s="32" t="s">
        <v>122</v>
      </c>
      <c r="B43" s="41"/>
      <c r="C43" s="41">
        <v>0.1</v>
      </c>
      <c r="D43" s="41">
        <v>30</v>
      </c>
      <c r="E43" s="41">
        <v>30</v>
      </c>
      <c r="F43" s="41">
        <v>10</v>
      </c>
      <c r="G43" s="41">
        <v>0</v>
      </c>
      <c r="H43" s="41">
        <v>10</v>
      </c>
      <c r="I43" s="41">
        <v>30</v>
      </c>
      <c r="J43" s="41">
        <f t="shared" si="4"/>
        <v>16</v>
      </c>
      <c r="K43" s="41"/>
      <c r="L43" s="41">
        <v>30</v>
      </c>
      <c r="M43" s="41">
        <v>28</v>
      </c>
      <c r="N43" s="41"/>
      <c r="O43" s="41"/>
      <c r="P43" s="41"/>
      <c r="Q43" s="41">
        <v>1</v>
      </c>
      <c r="R43" s="41"/>
      <c r="S43" s="16">
        <f>IF(I43&lt;25,1,0)</f>
        <v>0</v>
      </c>
      <c r="T43" s="16">
        <f>IF(I43=30,1,0)+IF(I43=40,1,0)</f>
        <v>1</v>
      </c>
      <c r="U43" s="16">
        <f t="shared" si="12"/>
        <v>0</v>
      </c>
      <c r="V43" s="16"/>
      <c r="W43" s="16">
        <f t="shared" si="0"/>
        <v>0</v>
      </c>
      <c r="X43" s="16">
        <f t="shared" si="1"/>
        <v>0</v>
      </c>
      <c r="Y43" s="16">
        <f t="shared" si="2"/>
        <v>1</v>
      </c>
      <c r="Z43" s="16">
        <f t="shared" si="3"/>
        <v>0</v>
      </c>
      <c r="AA43" s="16">
        <f>1-SUM(W43:Z43)</f>
        <v>0</v>
      </c>
    </row>
    <row r="44" spans="1:27" ht="27" customHeight="1" x14ac:dyDescent="0.2">
      <c r="A44" s="32" t="s">
        <v>122</v>
      </c>
      <c r="B44" s="41"/>
      <c r="C44" s="41">
        <v>0.2</v>
      </c>
      <c r="D44" s="41">
        <v>50</v>
      </c>
      <c r="E44" s="41">
        <v>50</v>
      </c>
      <c r="F44" s="41">
        <v>40</v>
      </c>
      <c r="G44" s="41">
        <v>0</v>
      </c>
      <c r="H44" s="41">
        <v>10</v>
      </c>
      <c r="I44" s="41">
        <v>30</v>
      </c>
      <c r="J44" s="41">
        <f t="shared" si="4"/>
        <v>30</v>
      </c>
      <c r="K44" s="41"/>
      <c r="L44" s="41">
        <v>0</v>
      </c>
      <c r="M44" s="41">
        <v>2</v>
      </c>
      <c r="N44" s="41">
        <v>1</v>
      </c>
      <c r="O44" s="41"/>
      <c r="P44" s="41"/>
      <c r="Q44" s="32"/>
      <c r="R44" s="41"/>
      <c r="S44" s="16">
        <f>IF(I44&lt;25,1,0)</f>
        <v>0</v>
      </c>
      <c r="T44" s="16">
        <f>IF(I44=30,1,0)+IF(I44=40,1,0)</f>
        <v>1</v>
      </c>
      <c r="U44" s="16">
        <f t="shared" si="12"/>
        <v>0</v>
      </c>
      <c r="V44" s="16"/>
      <c r="W44" s="16">
        <f t="shared" si="0"/>
        <v>0</v>
      </c>
      <c r="X44" s="16">
        <f t="shared" si="1"/>
        <v>0</v>
      </c>
      <c r="Y44" s="16">
        <f t="shared" si="2"/>
        <v>0</v>
      </c>
      <c r="Z44" s="16">
        <f t="shared" si="3"/>
        <v>1</v>
      </c>
      <c r="AA44" s="16">
        <f>1-SUM(W44:Z44)</f>
        <v>0</v>
      </c>
    </row>
    <row r="45" spans="1:27" ht="27" customHeight="1" x14ac:dyDescent="0.2">
      <c r="A45" s="32" t="s">
        <v>122</v>
      </c>
      <c r="B45" s="41"/>
      <c r="C45" s="41">
        <v>0.3</v>
      </c>
      <c r="D45" s="41">
        <v>40</v>
      </c>
      <c r="E45" s="41">
        <v>70</v>
      </c>
      <c r="F45" s="41">
        <v>30</v>
      </c>
      <c r="G45" s="41">
        <v>0</v>
      </c>
      <c r="H45" s="41">
        <v>30</v>
      </c>
      <c r="I45" s="41">
        <v>20</v>
      </c>
      <c r="J45" s="41">
        <f>SUM(D45:H45)/5</f>
        <v>34</v>
      </c>
      <c r="K45" s="41"/>
      <c r="L45" s="41">
        <v>0</v>
      </c>
      <c r="M45" s="41">
        <v>4</v>
      </c>
      <c r="N45" s="41">
        <v>1</v>
      </c>
      <c r="O45" s="41"/>
      <c r="P45" s="41"/>
      <c r="Q45" s="32"/>
      <c r="R45" s="41"/>
      <c r="S45" s="16">
        <f>IF(I45&lt;25,1,0)</f>
        <v>1</v>
      </c>
      <c r="T45" s="16">
        <f>IF(I45=30,1,0)+IF(I45=40,1,0)</f>
        <v>0</v>
      </c>
      <c r="U45" s="16">
        <f>1-T45-S45</f>
        <v>0</v>
      </c>
      <c r="V45" s="16"/>
      <c r="W45" s="16">
        <f t="shared" si="0"/>
        <v>0</v>
      </c>
      <c r="X45" s="16">
        <f t="shared" si="1"/>
        <v>0</v>
      </c>
      <c r="Y45" s="16">
        <f t="shared" si="2"/>
        <v>0</v>
      </c>
      <c r="Z45" s="16">
        <f t="shared" si="3"/>
        <v>0</v>
      </c>
      <c r="AA45" s="16">
        <f>1-SUM(W45:Z45)</f>
        <v>1</v>
      </c>
    </row>
    <row r="46" spans="1:27" ht="27" customHeight="1" x14ac:dyDescent="0.2">
      <c r="A46" s="32"/>
      <c r="B46" s="41"/>
      <c r="C46" s="41"/>
      <c r="D46" s="41"/>
      <c r="E46" s="41"/>
      <c r="F46" s="41"/>
      <c r="G46" s="41"/>
      <c r="H46" s="41"/>
      <c r="I46" s="41"/>
      <c r="J46" s="41"/>
      <c r="K46" s="41"/>
      <c r="L46" s="41"/>
      <c r="M46" s="41"/>
      <c r="N46" s="41"/>
      <c r="O46" s="41"/>
      <c r="P46" s="41"/>
      <c r="Q46" s="41"/>
      <c r="R46" s="41"/>
      <c r="S46" s="16"/>
      <c r="T46" s="16"/>
      <c r="U46" s="16"/>
      <c r="V46" s="16"/>
      <c r="W46" s="16"/>
      <c r="X46" s="16"/>
      <c r="Y46" s="16"/>
      <c r="Z46" s="16"/>
      <c r="AA46" s="16"/>
    </row>
    <row r="47" spans="1:27" ht="27" customHeight="1" x14ac:dyDescent="0.2">
      <c r="A47" s="32" t="s">
        <v>123</v>
      </c>
      <c r="B47" s="41"/>
      <c r="C47" s="40">
        <v>0.2</v>
      </c>
      <c r="D47" s="41">
        <v>50</v>
      </c>
      <c r="E47" s="41">
        <v>40</v>
      </c>
      <c r="F47" s="41">
        <v>0</v>
      </c>
      <c r="G47" s="41">
        <v>30</v>
      </c>
      <c r="H47" s="41">
        <v>20</v>
      </c>
      <c r="I47" s="41">
        <v>40</v>
      </c>
      <c r="J47" s="41">
        <f>SUM(D47:H47)/5</f>
        <v>28</v>
      </c>
      <c r="K47" s="41"/>
      <c r="L47" s="41">
        <v>20</v>
      </c>
      <c r="M47" s="41">
        <v>16</v>
      </c>
      <c r="N47" s="41"/>
      <c r="O47" s="41"/>
      <c r="P47" s="41">
        <v>1</v>
      </c>
      <c r="Q47" s="41"/>
      <c r="R47" s="41"/>
      <c r="S47" s="16">
        <f>IF(I47&lt;25,1,0)</f>
        <v>0</v>
      </c>
      <c r="T47" s="16">
        <f>IF(I47=30,1,0)+IF(I47=40,1,0)</f>
        <v>1</v>
      </c>
      <c r="U47" s="16">
        <f>1-T47-S47</f>
        <v>0</v>
      </c>
      <c r="V47" s="16"/>
      <c r="W47" s="16">
        <f t="shared" si="0"/>
        <v>0</v>
      </c>
      <c r="X47" s="16">
        <f t="shared" si="1"/>
        <v>0</v>
      </c>
      <c r="Y47" s="16">
        <f t="shared" si="2"/>
        <v>0</v>
      </c>
      <c r="Z47" s="16">
        <f t="shared" si="3"/>
        <v>1</v>
      </c>
      <c r="AA47" s="16">
        <f>1-SUM(W47:Z47)</f>
        <v>0</v>
      </c>
    </row>
    <row r="48" spans="1:27" ht="27" customHeight="1" x14ac:dyDescent="0.2">
      <c r="A48" s="32" t="s">
        <v>123</v>
      </c>
      <c r="B48" s="41"/>
      <c r="C48" s="41">
        <v>0.4</v>
      </c>
      <c r="D48" s="41">
        <v>70</v>
      </c>
      <c r="E48" s="41">
        <v>50</v>
      </c>
      <c r="F48" s="41">
        <v>30</v>
      </c>
      <c r="G48" s="41">
        <v>20</v>
      </c>
      <c r="H48" s="41">
        <v>40</v>
      </c>
      <c r="I48" s="41">
        <v>30</v>
      </c>
      <c r="J48" s="41">
        <f t="shared" ref="J48:J59" si="13">SUM(D48:H48)/5</f>
        <v>42</v>
      </c>
      <c r="K48" s="41"/>
      <c r="L48" s="41">
        <v>30</v>
      </c>
      <c r="M48" s="41">
        <v>32</v>
      </c>
      <c r="N48" s="41"/>
      <c r="O48" s="41"/>
      <c r="P48" s="41"/>
      <c r="Q48" s="41"/>
      <c r="R48" s="41">
        <v>1</v>
      </c>
      <c r="S48" s="16">
        <f>IF(I48&lt;25,1,0)</f>
        <v>0</v>
      </c>
      <c r="T48" s="16">
        <f>IF(I48=30,1,0)+IF(I48=40,1,0)</f>
        <v>1</v>
      </c>
      <c r="U48" s="16">
        <f>1-T48-S48</f>
        <v>0</v>
      </c>
      <c r="V48" s="16"/>
      <c r="W48" s="16">
        <f t="shared" si="0"/>
        <v>0</v>
      </c>
      <c r="X48" s="16">
        <f t="shared" si="1"/>
        <v>0</v>
      </c>
      <c r="Y48" s="16">
        <f t="shared" si="2"/>
        <v>0</v>
      </c>
      <c r="Z48" s="16">
        <f t="shared" si="3"/>
        <v>0</v>
      </c>
      <c r="AA48" s="16">
        <f>1-SUM(W48:Z48)</f>
        <v>1</v>
      </c>
    </row>
    <row r="49" spans="1:28" ht="27" customHeight="1" x14ac:dyDescent="0.2">
      <c r="A49" s="32" t="s">
        <v>123</v>
      </c>
      <c r="B49" s="41"/>
      <c r="C49" s="41">
        <v>1.6</v>
      </c>
      <c r="D49" s="41">
        <v>20</v>
      </c>
      <c r="E49" s="41">
        <v>30</v>
      </c>
      <c r="F49" s="41">
        <v>40</v>
      </c>
      <c r="G49" s="41">
        <v>0</v>
      </c>
      <c r="H49" s="41">
        <v>40</v>
      </c>
      <c r="I49" s="41">
        <v>30</v>
      </c>
      <c r="J49" s="41">
        <f t="shared" si="13"/>
        <v>26</v>
      </c>
      <c r="K49" s="41"/>
      <c r="L49" s="41">
        <v>30</v>
      </c>
      <c r="M49" s="41">
        <v>42</v>
      </c>
      <c r="N49" s="41"/>
      <c r="O49" s="41"/>
      <c r="P49" s="41"/>
      <c r="Q49" s="41"/>
      <c r="R49" s="41">
        <v>1</v>
      </c>
      <c r="S49" s="16">
        <f>IF(I49&lt;25,1,0)</f>
        <v>0</v>
      </c>
      <c r="T49" s="16">
        <f>IF(I49=30,1,0)+IF(I49=40,1,0)</f>
        <v>1</v>
      </c>
      <c r="U49" s="16">
        <f>1-T49-S49</f>
        <v>0</v>
      </c>
      <c r="V49" s="16"/>
      <c r="W49" s="16">
        <f t="shared" si="0"/>
        <v>0</v>
      </c>
      <c r="X49" s="16">
        <f t="shared" si="1"/>
        <v>0</v>
      </c>
      <c r="Y49" s="16">
        <f t="shared" si="2"/>
        <v>0</v>
      </c>
      <c r="Z49" s="16">
        <f t="shared" si="3"/>
        <v>1</v>
      </c>
      <c r="AA49" s="16">
        <f>1-SUM(W49:Z49)</f>
        <v>0</v>
      </c>
    </row>
    <row r="50" spans="1:28" ht="27" customHeight="1" x14ac:dyDescent="0.2">
      <c r="A50" s="32"/>
      <c r="B50" s="41"/>
      <c r="C50" s="41"/>
      <c r="D50" s="41"/>
      <c r="E50" s="41"/>
      <c r="F50" s="41"/>
      <c r="G50" s="41"/>
      <c r="H50" s="41"/>
      <c r="I50" s="41"/>
      <c r="J50" s="41"/>
      <c r="K50" s="41"/>
      <c r="L50" s="41"/>
      <c r="M50" s="41"/>
      <c r="N50" s="41"/>
      <c r="O50" s="41"/>
      <c r="P50" s="41"/>
      <c r="Q50" s="41"/>
      <c r="R50" s="41"/>
      <c r="S50" s="16"/>
      <c r="T50" s="16"/>
      <c r="U50" s="16"/>
      <c r="V50" s="16"/>
      <c r="W50" s="16"/>
      <c r="X50" s="16"/>
      <c r="Y50" s="16"/>
      <c r="Z50" s="16"/>
      <c r="AA50" s="16"/>
    </row>
    <row r="51" spans="1:28" ht="27" customHeight="1" x14ac:dyDescent="0.2">
      <c r="A51" s="32" t="s">
        <v>124</v>
      </c>
      <c r="B51" s="41">
        <v>1</v>
      </c>
      <c r="C51" s="40"/>
      <c r="D51" s="41">
        <v>20</v>
      </c>
      <c r="E51" s="41">
        <v>40</v>
      </c>
      <c r="F51" s="41">
        <v>40</v>
      </c>
      <c r="G51" s="41">
        <v>0</v>
      </c>
      <c r="H51" s="41">
        <v>10</v>
      </c>
      <c r="I51" s="41">
        <v>40</v>
      </c>
      <c r="J51" s="41">
        <f t="shared" si="13"/>
        <v>22</v>
      </c>
      <c r="K51" s="41"/>
      <c r="L51" s="41">
        <v>0</v>
      </c>
      <c r="M51" s="41">
        <v>4</v>
      </c>
      <c r="N51" s="41">
        <v>1</v>
      </c>
      <c r="O51" s="41"/>
      <c r="P51" s="41"/>
      <c r="Q51" s="41"/>
      <c r="R51" s="41"/>
      <c r="S51" s="16">
        <f t="shared" ref="S51:S59" si="14">IF(I51&lt;25,1,0)</f>
        <v>0</v>
      </c>
      <c r="T51" s="16">
        <f t="shared" ref="T51:T59" si="15">IF(I51=30,1,0)+IF(I51=40,1,0)</f>
        <v>1</v>
      </c>
      <c r="U51" s="16">
        <f t="shared" ref="U51:U59" si="16">1-T51-S51</f>
        <v>0</v>
      </c>
      <c r="V51" s="16"/>
      <c r="W51" s="16">
        <f t="shared" si="0"/>
        <v>0</v>
      </c>
      <c r="X51" s="16">
        <f t="shared" si="1"/>
        <v>0</v>
      </c>
      <c r="Y51" s="16">
        <f t="shared" si="2"/>
        <v>0</v>
      </c>
      <c r="Z51" s="16">
        <f t="shared" si="3"/>
        <v>1</v>
      </c>
      <c r="AA51" s="16">
        <f t="shared" ref="AA51:AA59" si="17">1-SUM(W51:Z51)</f>
        <v>0</v>
      </c>
    </row>
    <row r="52" spans="1:28" ht="27" customHeight="1" x14ac:dyDescent="0.2">
      <c r="A52" s="32" t="s">
        <v>124</v>
      </c>
      <c r="B52" s="41"/>
      <c r="C52" s="40">
        <v>0.1</v>
      </c>
      <c r="D52" s="41">
        <v>10</v>
      </c>
      <c r="E52" s="41">
        <v>10</v>
      </c>
      <c r="F52" s="41">
        <v>20</v>
      </c>
      <c r="G52" s="41">
        <v>0</v>
      </c>
      <c r="H52" s="41">
        <v>20</v>
      </c>
      <c r="I52" s="41">
        <v>40</v>
      </c>
      <c r="J52" s="41">
        <f t="shared" si="13"/>
        <v>12</v>
      </c>
      <c r="K52" s="41"/>
      <c r="L52" s="41">
        <v>0</v>
      </c>
      <c r="M52" s="41">
        <v>4</v>
      </c>
      <c r="N52" s="41">
        <v>1</v>
      </c>
      <c r="O52" s="41"/>
      <c r="P52" s="41"/>
      <c r="Q52" s="41"/>
      <c r="R52" s="41"/>
      <c r="S52" s="16">
        <f t="shared" si="14"/>
        <v>0</v>
      </c>
      <c r="T52" s="16">
        <f t="shared" si="15"/>
        <v>1</v>
      </c>
      <c r="U52" s="16">
        <f t="shared" si="16"/>
        <v>0</v>
      </c>
      <c r="V52" s="16"/>
      <c r="W52" s="16">
        <f t="shared" si="0"/>
        <v>0</v>
      </c>
      <c r="X52" s="16">
        <f t="shared" si="1"/>
        <v>0</v>
      </c>
      <c r="Y52" s="16">
        <f t="shared" si="2"/>
        <v>1</v>
      </c>
      <c r="Z52" s="16">
        <f t="shared" si="3"/>
        <v>0</v>
      </c>
      <c r="AA52" s="16">
        <f t="shared" si="17"/>
        <v>0</v>
      </c>
    </row>
    <row r="53" spans="1:28" ht="27" customHeight="1" x14ac:dyDescent="0.2">
      <c r="A53" s="32" t="s">
        <v>124</v>
      </c>
      <c r="B53" s="41"/>
      <c r="C53" s="40">
        <v>0.3</v>
      </c>
      <c r="D53" s="41">
        <v>20</v>
      </c>
      <c r="E53" s="41">
        <v>30</v>
      </c>
      <c r="F53" s="41">
        <v>40</v>
      </c>
      <c r="G53" s="41">
        <v>0</v>
      </c>
      <c r="H53" s="41">
        <v>40</v>
      </c>
      <c r="I53" s="41">
        <v>30</v>
      </c>
      <c r="J53" s="41">
        <f t="shared" si="13"/>
        <v>26</v>
      </c>
      <c r="K53" s="41"/>
      <c r="L53" s="41">
        <v>0</v>
      </c>
      <c r="M53" s="41">
        <v>2</v>
      </c>
      <c r="N53" s="41">
        <v>1</v>
      </c>
      <c r="O53" s="41"/>
      <c r="P53" s="41"/>
      <c r="Q53" s="41"/>
      <c r="R53" s="41"/>
      <c r="S53" s="16">
        <f t="shared" si="14"/>
        <v>0</v>
      </c>
      <c r="T53" s="16">
        <f t="shared" si="15"/>
        <v>1</v>
      </c>
      <c r="U53" s="16">
        <f t="shared" si="16"/>
        <v>0</v>
      </c>
      <c r="V53" s="16"/>
      <c r="W53" s="16">
        <f t="shared" si="0"/>
        <v>0</v>
      </c>
      <c r="X53" s="16">
        <f t="shared" si="1"/>
        <v>0</v>
      </c>
      <c r="Y53" s="16">
        <f t="shared" si="2"/>
        <v>0</v>
      </c>
      <c r="Z53" s="16">
        <f t="shared" si="3"/>
        <v>1</v>
      </c>
      <c r="AA53" s="16">
        <f t="shared" si="17"/>
        <v>0</v>
      </c>
    </row>
    <row r="54" spans="1:28" ht="27" customHeight="1" x14ac:dyDescent="0.2">
      <c r="A54" s="32" t="s">
        <v>124</v>
      </c>
      <c r="B54" s="41"/>
      <c r="C54" s="40">
        <v>0.4</v>
      </c>
      <c r="D54" s="41">
        <v>50</v>
      </c>
      <c r="E54" s="41">
        <v>30</v>
      </c>
      <c r="F54" s="41">
        <v>30</v>
      </c>
      <c r="G54" s="41">
        <v>20</v>
      </c>
      <c r="H54" s="41">
        <v>40</v>
      </c>
      <c r="I54" s="41">
        <v>40</v>
      </c>
      <c r="J54" s="41">
        <f t="shared" si="13"/>
        <v>34</v>
      </c>
      <c r="K54" s="41"/>
      <c r="L54" s="41">
        <v>20</v>
      </c>
      <c r="M54" s="41">
        <v>10</v>
      </c>
      <c r="N54" s="41"/>
      <c r="O54" s="41">
        <v>1</v>
      </c>
      <c r="P54" s="41"/>
      <c r="Q54" s="41"/>
      <c r="R54" s="41"/>
      <c r="S54" s="16">
        <f t="shared" si="14"/>
        <v>0</v>
      </c>
      <c r="T54" s="16">
        <f t="shared" si="15"/>
        <v>1</v>
      </c>
      <c r="U54" s="16">
        <f t="shared" si="16"/>
        <v>0</v>
      </c>
      <c r="V54" s="16"/>
      <c r="W54" s="16">
        <f t="shared" si="0"/>
        <v>0</v>
      </c>
      <c r="X54" s="16">
        <f t="shared" si="1"/>
        <v>0</v>
      </c>
      <c r="Y54" s="16">
        <f t="shared" si="2"/>
        <v>0</v>
      </c>
      <c r="Z54" s="16">
        <f t="shared" si="3"/>
        <v>0</v>
      </c>
      <c r="AA54" s="16">
        <f t="shared" si="17"/>
        <v>1</v>
      </c>
    </row>
    <row r="55" spans="1:28" ht="27" customHeight="1" x14ac:dyDescent="0.2">
      <c r="A55" s="32" t="s">
        <v>124</v>
      </c>
      <c r="B55" s="41"/>
      <c r="C55" s="40">
        <v>0.9</v>
      </c>
      <c r="D55" s="41">
        <v>20</v>
      </c>
      <c r="E55" s="41">
        <v>40</v>
      </c>
      <c r="F55" s="41">
        <v>40</v>
      </c>
      <c r="G55" s="41">
        <v>30</v>
      </c>
      <c r="H55" s="41">
        <v>10</v>
      </c>
      <c r="I55" s="41">
        <v>40</v>
      </c>
      <c r="J55" s="41">
        <f t="shared" si="13"/>
        <v>28</v>
      </c>
      <c r="K55" s="41"/>
      <c r="L55" s="41">
        <v>10</v>
      </c>
      <c r="M55" s="41">
        <v>8</v>
      </c>
      <c r="N55" s="41"/>
      <c r="O55" s="41">
        <v>1</v>
      </c>
      <c r="P55" s="41"/>
      <c r="Q55" s="41"/>
      <c r="R55" s="41"/>
      <c r="S55" s="16">
        <f t="shared" si="14"/>
        <v>0</v>
      </c>
      <c r="T55" s="16">
        <f t="shared" si="15"/>
        <v>1</v>
      </c>
      <c r="U55" s="16">
        <f t="shared" si="16"/>
        <v>0</v>
      </c>
      <c r="V55" s="16"/>
      <c r="W55" s="16">
        <f t="shared" si="0"/>
        <v>0</v>
      </c>
      <c r="X55" s="16">
        <f t="shared" si="1"/>
        <v>0</v>
      </c>
      <c r="Y55" s="16">
        <f t="shared" si="2"/>
        <v>0</v>
      </c>
      <c r="Z55" s="16">
        <f t="shared" si="3"/>
        <v>1</v>
      </c>
      <c r="AA55" s="16">
        <f t="shared" si="17"/>
        <v>0</v>
      </c>
    </row>
    <row r="56" spans="1:28" ht="27" customHeight="1" x14ac:dyDescent="0.2">
      <c r="A56" s="32" t="s">
        <v>124</v>
      </c>
      <c r="B56" s="41"/>
      <c r="C56" s="40">
        <v>1</v>
      </c>
      <c r="D56" s="41">
        <v>20</v>
      </c>
      <c r="E56" s="41">
        <v>30</v>
      </c>
      <c r="F56" s="41">
        <v>20</v>
      </c>
      <c r="G56" s="41">
        <v>0</v>
      </c>
      <c r="H56" s="41">
        <v>10</v>
      </c>
      <c r="I56" s="41">
        <v>40</v>
      </c>
      <c r="J56" s="41">
        <f t="shared" si="13"/>
        <v>16</v>
      </c>
      <c r="K56" s="41"/>
      <c r="L56" s="41">
        <v>10</v>
      </c>
      <c r="M56" s="41">
        <v>6</v>
      </c>
      <c r="N56" s="41"/>
      <c r="O56" s="41">
        <v>1</v>
      </c>
      <c r="P56" s="41"/>
      <c r="Q56" s="41"/>
      <c r="R56" s="41"/>
      <c r="S56" s="16">
        <f t="shared" si="14"/>
        <v>0</v>
      </c>
      <c r="T56" s="16">
        <f t="shared" si="15"/>
        <v>1</v>
      </c>
      <c r="U56" s="16">
        <f t="shared" si="16"/>
        <v>0</v>
      </c>
      <c r="V56" s="16"/>
      <c r="W56" s="16">
        <f t="shared" si="0"/>
        <v>0</v>
      </c>
      <c r="X56" s="16">
        <f t="shared" si="1"/>
        <v>0</v>
      </c>
      <c r="Y56" s="16">
        <f t="shared" si="2"/>
        <v>1</v>
      </c>
      <c r="Z56" s="16">
        <f t="shared" si="3"/>
        <v>0</v>
      </c>
      <c r="AA56" s="16">
        <f t="shared" si="17"/>
        <v>0</v>
      </c>
    </row>
    <row r="57" spans="1:28" ht="27" customHeight="1" x14ac:dyDescent="0.2">
      <c r="A57" s="32" t="s">
        <v>124</v>
      </c>
      <c r="B57" s="41"/>
      <c r="C57" s="40">
        <v>1.1000000000000001</v>
      </c>
      <c r="D57" s="41">
        <v>50</v>
      </c>
      <c r="E57" s="41">
        <v>30</v>
      </c>
      <c r="F57" s="41">
        <v>30</v>
      </c>
      <c r="G57" s="41">
        <v>20</v>
      </c>
      <c r="H57" s="41">
        <v>20</v>
      </c>
      <c r="I57" s="41">
        <v>20</v>
      </c>
      <c r="J57" s="41">
        <f t="shared" si="13"/>
        <v>30</v>
      </c>
      <c r="K57" s="41"/>
      <c r="L57" s="41">
        <v>20</v>
      </c>
      <c r="M57" s="41">
        <v>14</v>
      </c>
      <c r="N57" s="41"/>
      <c r="O57" s="41"/>
      <c r="P57" s="41">
        <v>1</v>
      </c>
      <c r="Q57" s="41"/>
      <c r="R57" s="41"/>
      <c r="S57" s="16">
        <f t="shared" si="14"/>
        <v>1</v>
      </c>
      <c r="T57" s="16">
        <f t="shared" si="15"/>
        <v>0</v>
      </c>
      <c r="U57" s="16">
        <f t="shared" si="16"/>
        <v>0</v>
      </c>
      <c r="V57" s="16"/>
      <c r="W57" s="16">
        <f t="shared" si="0"/>
        <v>0</v>
      </c>
      <c r="X57" s="16">
        <f t="shared" si="1"/>
        <v>0</v>
      </c>
      <c r="Y57" s="16">
        <f t="shared" si="2"/>
        <v>0</v>
      </c>
      <c r="Z57" s="16">
        <f t="shared" si="3"/>
        <v>1</v>
      </c>
      <c r="AA57" s="16">
        <f t="shared" si="17"/>
        <v>0</v>
      </c>
    </row>
    <row r="58" spans="1:28" ht="27" customHeight="1" x14ac:dyDescent="0.2">
      <c r="A58" s="32" t="s">
        <v>124</v>
      </c>
      <c r="B58" s="41"/>
      <c r="C58" s="40">
        <v>1.3</v>
      </c>
      <c r="D58" s="41">
        <v>50</v>
      </c>
      <c r="E58" s="41">
        <v>40</v>
      </c>
      <c r="F58" s="41">
        <v>40</v>
      </c>
      <c r="G58" s="41">
        <v>20</v>
      </c>
      <c r="H58" s="41">
        <v>10</v>
      </c>
      <c r="I58" s="41">
        <v>50</v>
      </c>
      <c r="J58" s="41">
        <f t="shared" si="13"/>
        <v>32</v>
      </c>
      <c r="K58" s="41"/>
      <c r="L58" s="41">
        <v>0</v>
      </c>
      <c r="M58" s="41">
        <v>6</v>
      </c>
      <c r="N58" s="41">
        <v>1</v>
      </c>
      <c r="O58" s="41"/>
      <c r="P58" s="41"/>
      <c r="Q58" s="41"/>
      <c r="R58" s="41"/>
      <c r="S58" s="16">
        <f t="shared" si="14"/>
        <v>0</v>
      </c>
      <c r="T58" s="16">
        <f t="shared" si="15"/>
        <v>0</v>
      </c>
      <c r="U58" s="16">
        <f t="shared" si="16"/>
        <v>1</v>
      </c>
      <c r="V58" s="16"/>
      <c r="W58" s="16">
        <f t="shared" si="0"/>
        <v>0</v>
      </c>
      <c r="X58" s="16">
        <f t="shared" si="1"/>
        <v>0</v>
      </c>
      <c r="Y58" s="16">
        <f t="shared" si="2"/>
        <v>0</v>
      </c>
      <c r="Z58" s="16">
        <f t="shared" si="3"/>
        <v>0</v>
      </c>
      <c r="AA58" s="16">
        <f t="shared" si="17"/>
        <v>1</v>
      </c>
    </row>
    <row r="59" spans="1:28" ht="27" customHeight="1" x14ac:dyDescent="0.2">
      <c r="A59" s="32" t="s">
        <v>124</v>
      </c>
      <c r="B59" s="41"/>
      <c r="C59" s="40">
        <v>2.1</v>
      </c>
      <c r="D59" s="41">
        <v>50</v>
      </c>
      <c r="E59" s="41">
        <v>20</v>
      </c>
      <c r="F59" s="41">
        <v>20</v>
      </c>
      <c r="G59" s="41">
        <v>30</v>
      </c>
      <c r="H59" s="41">
        <v>30</v>
      </c>
      <c r="I59" s="41">
        <v>50</v>
      </c>
      <c r="J59" s="41">
        <f t="shared" si="13"/>
        <v>30</v>
      </c>
      <c r="K59" s="41"/>
      <c r="L59" s="41">
        <v>40</v>
      </c>
      <c r="M59" s="41">
        <v>16</v>
      </c>
      <c r="N59" s="41"/>
      <c r="O59" s="41"/>
      <c r="P59" s="41">
        <v>1</v>
      </c>
      <c r="Q59" s="41"/>
      <c r="R59" s="41"/>
      <c r="S59" s="16">
        <f t="shared" si="14"/>
        <v>0</v>
      </c>
      <c r="T59" s="16">
        <f t="shared" si="15"/>
        <v>0</v>
      </c>
      <c r="U59" s="16">
        <f t="shared" si="16"/>
        <v>1</v>
      </c>
      <c r="V59" s="16"/>
      <c r="W59" s="16">
        <f t="shared" si="0"/>
        <v>0</v>
      </c>
      <c r="X59" s="16">
        <f t="shared" si="1"/>
        <v>0</v>
      </c>
      <c r="Y59" s="16">
        <f t="shared" si="2"/>
        <v>0</v>
      </c>
      <c r="Z59" s="16">
        <f t="shared" si="3"/>
        <v>1</v>
      </c>
      <c r="AA59" s="16">
        <f t="shared" si="17"/>
        <v>0</v>
      </c>
    </row>
    <row r="60" spans="1:28" ht="27" customHeight="1" x14ac:dyDescent="0.2">
      <c r="A60" s="32" t="s">
        <v>124</v>
      </c>
      <c r="B60" s="41"/>
      <c r="C60" s="40">
        <v>2.2000000000000002</v>
      </c>
      <c r="D60" s="41">
        <v>50</v>
      </c>
      <c r="E60" s="41">
        <v>30</v>
      </c>
      <c r="F60" s="41">
        <v>40</v>
      </c>
      <c r="G60" s="41">
        <v>20</v>
      </c>
      <c r="H60" s="41">
        <v>30</v>
      </c>
      <c r="I60" s="41">
        <v>20</v>
      </c>
      <c r="J60" s="41">
        <f>SUM(D60:H60)/5</f>
        <v>34</v>
      </c>
      <c r="K60" s="41"/>
      <c r="L60" s="41">
        <v>30</v>
      </c>
      <c r="M60" s="41">
        <v>24</v>
      </c>
      <c r="N60" s="41"/>
      <c r="O60" s="41"/>
      <c r="P60" s="41"/>
      <c r="Q60" s="41">
        <v>1</v>
      </c>
      <c r="R60" s="41"/>
      <c r="S60" s="16">
        <f>IF(I60&lt;25,1,0)</f>
        <v>1</v>
      </c>
      <c r="T60" s="16">
        <f>IF(I60=30,1,0)+IF(I60=40,1,0)</f>
        <v>0</v>
      </c>
      <c r="U60" s="16">
        <f>1-T60-S60</f>
        <v>0</v>
      </c>
      <c r="V60" s="16"/>
      <c r="W60" s="16">
        <f t="shared" si="0"/>
        <v>0</v>
      </c>
      <c r="X60" s="16">
        <f t="shared" si="1"/>
        <v>0</v>
      </c>
      <c r="Y60" s="16">
        <f t="shared" si="2"/>
        <v>0</v>
      </c>
      <c r="Z60" s="16">
        <f t="shared" si="3"/>
        <v>0</v>
      </c>
      <c r="AA60" s="16">
        <f>1-SUM(W60:Z60)</f>
        <v>1</v>
      </c>
    </row>
    <row r="61" spans="1:28" ht="27" customHeight="1" x14ac:dyDescent="0.2">
      <c r="A61" s="32"/>
      <c r="B61" s="41"/>
      <c r="C61" s="40"/>
      <c r="D61" s="41"/>
      <c r="E61" s="41"/>
      <c r="F61" s="41"/>
      <c r="G61" s="41"/>
      <c r="H61" s="41"/>
      <c r="I61" s="41"/>
      <c r="J61" s="41"/>
      <c r="K61" s="41"/>
      <c r="L61" s="41"/>
      <c r="M61" s="41"/>
      <c r="N61" s="41"/>
      <c r="O61" s="41"/>
      <c r="P61" s="41"/>
      <c r="Q61" s="41"/>
      <c r="R61" s="41"/>
      <c r="S61" s="16"/>
      <c r="T61" s="16"/>
      <c r="U61" s="16"/>
      <c r="V61" s="16"/>
      <c r="W61" s="16"/>
      <c r="X61" s="16"/>
      <c r="Y61" s="16"/>
      <c r="Z61" s="16"/>
      <c r="AA61" s="16"/>
    </row>
    <row r="62" spans="1:28" ht="27" customHeight="1" x14ac:dyDescent="0.2">
      <c r="A62" s="32" t="s">
        <v>126</v>
      </c>
      <c r="B62" s="41">
        <v>1</v>
      </c>
      <c r="C62" s="40"/>
      <c r="D62" s="41">
        <v>20</v>
      </c>
      <c r="E62" s="41">
        <v>50</v>
      </c>
      <c r="F62" s="41">
        <v>50</v>
      </c>
      <c r="G62" s="41">
        <v>40</v>
      </c>
      <c r="H62" s="41">
        <v>10</v>
      </c>
      <c r="I62" s="41">
        <v>40</v>
      </c>
      <c r="J62" s="41">
        <f>SUM(D62:H62)/5</f>
        <v>34</v>
      </c>
      <c r="K62" s="41"/>
      <c r="L62" s="41">
        <v>20</v>
      </c>
      <c r="M62" s="41">
        <v>10</v>
      </c>
      <c r="N62" s="41"/>
      <c r="O62" s="41">
        <v>1</v>
      </c>
      <c r="P62" s="41"/>
      <c r="Q62" s="41"/>
      <c r="R62" s="41"/>
      <c r="S62" s="16">
        <f>IF(I62&lt;25,1,0)</f>
        <v>0</v>
      </c>
      <c r="T62" s="16">
        <f>IF(I62=30,1,0)+IF(I62=40,1,0)</f>
        <v>1</v>
      </c>
      <c r="U62" s="16">
        <f>1-T62-S62</f>
        <v>0</v>
      </c>
      <c r="V62" s="16"/>
      <c r="W62" s="16">
        <f t="shared" si="0"/>
        <v>0</v>
      </c>
      <c r="X62" s="16">
        <f t="shared" si="1"/>
        <v>0</v>
      </c>
      <c r="Y62" s="16">
        <f t="shared" si="2"/>
        <v>0</v>
      </c>
      <c r="Z62" s="16">
        <f t="shared" si="3"/>
        <v>0</v>
      </c>
      <c r="AA62" s="16">
        <f>1-SUM(W62:Z62)</f>
        <v>1</v>
      </c>
    </row>
    <row r="63" spans="1:28" ht="27" customHeight="1" x14ac:dyDescent="0.2">
      <c r="A63" s="32" t="s">
        <v>125</v>
      </c>
      <c r="B63" s="41"/>
      <c r="C63" s="40">
        <v>0.2</v>
      </c>
      <c r="D63" s="41">
        <v>10</v>
      </c>
      <c r="E63" s="41">
        <v>40</v>
      </c>
      <c r="F63" s="41">
        <v>30</v>
      </c>
      <c r="G63" s="41">
        <v>20</v>
      </c>
      <c r="H63" s="41">
        <v>10</v>
      </c>
      <c r="I63" s="41">
        <v>40</v>
      </c>
      <c r="J63" s="41">
        <f>SUM(D63:H63)/5</f>
        <v>22</v>
      </c>
      <c r="K63" s="41"/>
      <c r="L63" s="41">
        <v>20</v>
      </c>
      <c r="M63" s="41">
        <v>4</v>
      </c>
      <c r="N63" s="41">
        <v>1</v>
      </c>
      <c r="O63" s="41"/>
      <c r="P63" s="41"/>
      <c r="Q63" s="41"/>
      <c r="R63" s="41"/>
      <c r="S63" s="16">
        <f>IF(I63&lt;25,1,0)</f>
        <v>0</v>
      </c>
      <c r="T63" s="16">
        <f>IF(I63=30,1,0)+IF(I63=40,1,0)</f>
        <v>1</v>
      </c>
      <c r="U63" s="16">
        <f>1-T63-S63</f>
        <v>0</v>
      </c>
      <c r="V63" s="16"/>
      <c r="W63" s="16">
        <f>IF(J63&lt;W$9,1,0)</f>
        <v>0</v>
      </c>
      <c r="X63" s="16">
        <f>IF(J63&lt;X$9,1,0)-W63</f>
        <v>0</v>
      </c>
      <c r="Y63" s="16">
        <f>IF(J63&lt;Y$9,1,0)-W63-X63</f>
        <v>0</v>
      </c>
      <c r="Z63" s="16">
        <f>IF(J63&lt;Z$9,1,0)-W63-X63-Y63</f>
        <v>1</v>
      </c>
      <c r="AA63" s="16">
        <f>1-SUM(W63:Z63)</f>
        <v>0</v>
      </c>
    </row>
    <row r="64" spans="1:28" ht="27" customHeight="1" x14ac:dyDescent="0.2">
      <c r="A64" s="32"/>
      <c r="B64" s="41"/>
      <c r="C64" s="41"/>
      <c r="D64" s="41"/>
      <c r="E64" s="41"/>
      <c r="F64" s="41"/>
      <c r="G64" s="41"/>
      <c r="H64" s="32"/>
      <c r="I64" s="32"/>
      <c r="J64" s="32"/>
      <c r="K64" s="32"/>
      <c r="L64" s="32"/>
      <c r="M64" s="32"/>
      <c r="N64" s="32"/>
      <c r="O64" s="32"/>
      <c r="P64" s="32"/>
      <c r="Q64" s="32"/>
      <c r="R64" s="32"/>
      <c r="AB64" s="19"/>
    </row>
    <row r="65" spans="1:27" ht="27" customHeight="1" x14ac:dyDescent="0.2">
      <c r="A65" s="32" t="s">
        <v>127</v>
      </c>
      <c r="B65" s="41">
        <f>COUNT(B12:B63)</f>
        <v>10</v>
      </c>
      <c r="C65" s="41">
        <f>COUNT(C12:C63)</f>
        <v>32</v>
      </c>
      <c r="D65" s="41"/>
      <c r="E65" s="41"/>
      <c r="F65" s="41"/>
      <c r="G65" s="41"/>
      <c r="H65" s="41">
        <f>COUNT(H12:H63)</f>
        <v>42</v>
      </c>
      <c r="I65" s="41">
        <f>COUNT(I12:I63)</f>
        <v>42</v>
      </c>
      <c r="J65" s="41">
        <f>COUNT(J12:J63)</f>
        <v>42</v>
      </c>
      <c r="K65" s="41"/>
      <c r="L65" s="41"/>
      <c r="M65" s="41"/>
      <c r="N65" s="41">
        <f>COUNT(N12:N63)</f>
        <v>9</v>
      </c>
      <c r="O65" s="41">
        <f>COUNT(O12:O63)</f>
        <v>14</v>
      </c>
      <c r="P65" s="41">
        <f>COUNT(P12:P63)</f>
        <v>11</v>
      </c>
      <c r="Q65" s="41">
        <f>COUNT(Q12:Q63)</f>
        <v>4</v>
      </c>
      <c r="R65" s="41">
        <f>COUNT(R12:R63)</f>
        <v>4</v>
      </c>
      <c r="S65" s="31">
        <f>SUM(S12:S63)</f>
        <v>5</v>
      </c>
      <c r="T65" s="31">
        <f>SUM(T12:T63)</f>
        <v>34</v>
      </c>
      <c r="U65" s="31">
        <f>SUM(U12:U63)</f>
        <v>3</v>
      </c>
      <c r="V65" s="16"/>
      <c r="W65" s="31">
        <f>SUM(W12:W63)</f>
        <v>1</v>
      </c>
      <c r="X65" s="31">
        <f>SUM(X12:X63)</f>
        <v>3</v>
      </c>
      <c r="Y65" s="31">
        <f>SUM(Y12:Y63)</f>
        <v>14</v>
      </c>
      <c r="Z65" s="31">
        <f>SUM(Z12:Z63)</f>
        <v>18</v>
      </c>
      <c r="AA65" s="31">
        <f>SUM(AA12:AA63)</f>
        <v>6</v>
      </c>
    </row>
    <row r="66" spans="1:27" ht="27" customHeight="1" x14ac:dyDescent="0.2">
      <c r="A66" s="32" t="s">
        <v>29</v>
      </c>
      <c r="B66" s="41"/>
      <c r="C66" s="41"/>
      <c r="D66" s="42">
        <f t="shared" ref="D66:J66" si="18">AVERAGE(D12:D63)</f>
        <v>28.333333333333332</v>
      </c>
      <c r="E66" s="42">
        <f t="shared" si="18"/>
        <v>30.714285714285715</v>
      </c>
      <c r="F66" s="42">
        <f t="shared" si="18"/>
        <v>23.571428571428573</v>
      </c>
      <c r="G66" s="42">
        <f t="shared" si="18"/>
        <v>10</v>
      </c>
      <c r="H66" s="42">
        <f t="shared" si="18"/>
        <v>19.047619047619047</v>
      </c>
      <c r="I66" s="42">
        <f t="shared" si="18"/>
        <v>36.904761904761905</v>
      </c>
      <c r="J66" s="42">
        <f t="shared" si="18"/>
        <v>22.333333333333332</v>
      </c>
      <c r="K66" s="42"/>
      <c r="L66" s="42">
        <f>AVERAGE(L12:L63)</f>
        <v>21.19047619047619</v>
      </c>
      <c r="M66" s="42">
        <f>AVERAGE(M12:M63)</f>
        <v>13.428571428571429</v>
      </c>
      <c r="N66" s="42"/>
      <c r="O66" s="41"/>
      <c r="P66" s="41"/>
      <c r="Q66" s="41"/>
      <c r="R66" s="41"/>
      <c r="S66" s="16"/>
      <c r="T66" s="16"/>
      <c r="U66" s="16"/>
      <c r="V66" s="16"/>
      <c r="W66" s="30"/>
      <c r="X66" s="16"/>
      <c r="Y66" s="16"/>
      <c r="Z66" s="16"/>
      <c r="AA66" s="16"/>
    </row>
  </sheetData>
  <phoneticPr fontId="4" type="noConversion"/>
  <pageMargins left="0.75" right="0.63" top="0.78" bottom="1" header="0.5" footer="0.5"/>
  <pageSetup scale="43" fitToHeight="2"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3"/>
  <sheetViews>
    <sheetView workbookViewId="0">
      <selection activeCell="K24" sqref="K24"/>
    </sheetView>
  </sheetViews>
  <sheetFormatPr defaultRowHeight="12.75" x14ac:dyDescent="0.2"/>
  <cols>
    <col min="2" max="2" width="16.140625" customWidth="1"/>
    <col min="8" max="8" width="10.85546875" customWidth="1"/>
    <col min="9" max="9" width="10.28515625" customWidth="1"/>
    <col min="10" max="10" width="11.28515625" customWidth="1"/>
  </cols>
  <sheetData>
    <row r="1" spans="1:21" x14ac:dyDescent="0.2">
      <c r="A1" s="4" t="s">
        <v>66</v>
      </c>
      <c r="B1" s="4"/>
    </row>
    <row r="2" spans="1:21" x14ac:dyDescent="0.2">
      <c r="G2" s="47"/>
      <c r="H2" s="60">
        <v>45236</v>
      </c>
      <c r="L2" s="60"/>
    </row>
    <row r="3" spans="1:21" x14ac:dyDescent="0.2">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49</v>
      </c>
      <c r="H5" s="2" t="s">
        <v>7</v>
      </c>
      <c r="I5" s="2" t="s">
        <v>29</v>
      </c>
      <c r="K5" s="2" t="s">
        <v>32</v>
      </c>
      <c r="L5" s="2" t="s">
        <v>33</v>
      </c>
      <c r="M5" s="2" t="s">
        <v>34</v>
      </c>
      <c r="O5" s="2" t="s">
        <v>38</v>
      </c>
      <c r="P5" s="2" t="s">
        <v>39</v>
      </c>
      <c r="Q5" s="2" t="s">
        <v>47</v>
      </c>
      <c r="R5" s="2" t="s">
        <v>40</v>
      </c>
      <c r="S5" s="2" t="s">
        <v>41</v>
      </c>
      <c r="U5" s="4" t="s">
        <v>51</v>
      </c>
    </row>
    <row r="6" spans="1:21" x14ac:dyDescent="0.2">
      <c r="A6" s="4"/>
      <c r="B6" s="4"/>
    </row>
    <row r="7" spans="1:21" x14ac:dyDescent="0.2">
      <c r="A7" s="6">
        <v>0</v>
      </c>
      <c r="B7" s="6" t="s">
        <v>300</v>
      </c>
      <c r="C7">
        <v>20</v>
      </c>
      <c r="D7">
        <v>20</v>
      </c>
      <c r="E7">
        <v>0</v>
      </c>
      <c r="F7">
        <v>0</v>
      </c>
      <c r="G7">
        <v>0</v>
      </c>
      <c r="H7">
        <v>15</v>
      </c>
      <c r="I7">
        <f t="shared" ref="I7:I16" si="0">SUM(C7:G7)/5</f>
        <v>8</v>
      </c>
      <c r="J7" s="20" t="s">
        <v>540</v>
      </c>
      <c r="K7">
        <f t="shared" ref="K7:K16" si="1">IF(H7&lt;25,1,0)</f>
        <v>1</v>
      </c>
      <c r="L7">
        <f t="shared" ref="L7:L16" si="2">IF(H7=30,1,0)+IF(H7=40,1,0)+IF(H7=25,1,0)+IF(H7=35,1,0)</f>
        <v>0</v>
      </c>
      <c r="M7">
        <f t="shared" ref="M7:M16" si="3">1-L7-K7</f>
        <v>0</v>
      </c>
      <c r="O7">
        <f t="shared" ref="O7:O16" si="4">IF(I7&lt;$O$3,1,0)</f>
        <v>0</v>
      </c>
      <c r="P7">
        <f t="shared" ref="P7:P16" si="5">IF(I7&lt;P$3,1,0)-O7</f>
        <v>1</v>
      </c>
      <c r="Q7">
        <f t="shared" ref="Q7:Q16" si="6">IF(I7&lt;Q$3,1,0)-O7-P7</f>
        <v>0</v>
      </c>
      <c r="R7">
        <f t="shared" ref="R7:R16" si="7">IF(I7&lt;R$3,1,0)-O7-P7-Q7</f>
        <v>0</v>
      </c>
      <c r="S7">
        <f t="shared" ref="S7:S16" si="8">1-SUM(O7:R7)</f>
        <v>0</v>
      </c>
    </row>
    <row r="8" spans="1:21" x14ac:dyDescent="0.2">
      <c r="A8" s="6">
        <f t="shared" ref="A8:A15" si="9">0.1+A7</f>
        <v>0.1</v>
      </c>
      <c r="B8" s="6"/>
      <c r="C8">
        <v>20</v>
      </c>
      <c r="D8">
        <v>10</v>
      </c>
      <c r="E8">
        <v>0</v>
      </c>
      <c r="F8">
        <v>0</v>
      </c>
      <c r="G8">
        <v>15</v>
      </c>
      <c r="H8">
        <v>15</v>
      </c>
      <c r="I8">
        <f t="shared" si="0"/>
        <v>9</v>
      </c>
      <c r="J8" s="20" t="s">
        <v>540</v>
      </c>
      <c r="K8">
        <f t="shared" si="1"/>
        <v>1</v>
      </c>
      <c r="L8">
        <f t="shared" si="2"/>
        <v>0</v>
      </c>
      <c r="M8">
        <f t="shared" si="3"/>
        <v>0</v>
      </c>
      <c r="O8">
        <f t="shared" si="4"/>
        <v>0</v>
      </c>
      <c r="P8">
        <f t="shared" si="5"/>
        <v>1</v>
      </c>
      <c r="Q8">
        <f t="shared" si="6"/>
        <v>0</v>
      </c>
      <c r="R8">
        <f t="shared" si="7"/>
        <v>0</v>
      </c>
      <c r="S8">
        <f t="shared" si="8"/>
        <v>0</v>
      </c>
    </row>
    <row r="9" spans="1:21" x14ac:dyDescent="0.2">
      <c r="A9" s="6">
        <f t="shared" si="9"/>
        <v>0.2</v>
      </c>
      <c r="B9" s="6"/>
      <c r="C9">
        <v>25</v>
      </c>
      <c r="D9">
        <v>15</v>
      </c>
      <c r="E9">
        <v>0</v>
      </c>
      <c r="F9">
        <v>0</v>
      </c>
      <c r="G9">
        <v>15</v>
      </c>
      <c r="H9">
        <v>22</v>
      </c>
      <c r="I9">
        <f t="shared" si="0"/>
        <v>11</v>
      </c>
      <c r="J9" s="20" t="s">
        <v>540</v>
      </c>
      <c r="K9">
        <f t="shared" si="1"/>
        <v>1</v>
      </c>
      <c r="L9">
        <f t="shared" si="2"/>
        <v>0</v>
      </c>
      <c r="M9">
        <f t="shared" si="3"/>
        <v>0</v>
      </c>
      <c r="O9">
        <f t="shared" si="4"/>
        <v>0</v>
      </c>
      <c r="P9">
        <f t="shared" si="5"/>
        <v>0</v>
      </c>
      <c r="Q9">
        <f t="shared" si="6"/>
        <v>1</v>
      </c>
      <c r="R9">
        <f t="shared" si="7"/>
        <v>0</v>
      </c>
      <c r="S9">
        <f t="shared" si="8"/>
        <v>0</v>
      </c>
    </row>
    <row r="10" spans="1:21" x14ac:dyDescent="0.2">
      <c r="A10" s="6">
        <f t="shared" si="9"/>
        <v>0.30000000000000004</v>
      </c>
      <c r="B10" s="6" t="s">
        <v>391</v>
      </c>
      <c r="C10">
        <v>15</v>
      </c>
      <c r="D10">
        <v>0</v>
      </c>
      <c r="E10">
        <v>0</v>
      </c>
      <c r="F10">
        <v>0</v>
      </c>
      <c r="G10">
        <v>0</v>
      </c>
      <c r="H10">
        <v>22</v>
      </c>
      <c r="I10">
        <f t="shared" si="0"/>
        <v>3</v>
      </c>
      <c r="J10" s="20" t="s">
        <v>540</v>
      </c>
      <c r="K10">
        <f t="shared" si="1"/>
        <v>1</v>
      </c>
      <c r="L10">
        <f t="shared" si="2"/>
        <v>0</v>
      </c>
      <c r="M10">
        <f t="shared" si="3"/>
        <v>0</v>
      </c>
      <c r="O10">
        <f t="shared" si="4"/>
        <v>1</v>
      </c>
      <c r="P10">
        <f t="shared" si="5"/>
        <v>0</v>
      </c>
      <c r="Q10">
        <f t="shared" si="6"/>
        <v>0</v>
      </c>
      <c r="R10">
        <f t="shared" si="7"/>
        <v>0</v>
      </c>
      <c r="S10">
        <f t="shared" si="8"/>
        <v>0</v>
      </c>
    </row>
    <row r="11" spans="1:21" x14ac:dyDescent="0.2">
      <c r="A11" s="6">
        <f t="shared" si="9"/>
        <v>0.4</v>
      </c>
      <c r="B11" s="6" t="s">
        <v>312</v>
      </c>
      <c r="C11">
        <v>10</v>
      </c>
      <c r="D11">
        <v>0</v>
      </c>
      <c r="E11">
        <v>0</v>
      </c>
      <c r="F11">
        <v>0</v>
      </c>
      <c r="G11">
        <v>0</v>
      </c>
      <c r="H11">
        <v>22</v>
      </c>
      <c r="I11">
        <f t="shared" si="0"/>
        <v>2</v>
      </c>
      <c r="J11" s="20" t="s">
        <v>540</v>
      </c>
      <c r="K11">
        <f t="shared" si="1"/>
        <v>1</v>
      </c>
      <c r="L11">
        <f t="shared" si="2"/>
        <v>0</v>
      </c>
      <c r="M11">
        <f t="shared" si="3"/>
        <v>0</v>
      </c>
      <c r="O11">
        <f t="shared" si="4"/>
        <v>1</v>
      </c>
      <c r="P11">
        <f t="shared" si="5"/>
        <v>0</v>
      </c>
      <c r="Q11">
        <f t="shared" si="6"/>
        <v>0</v>
      </c>
      <c r="R11">
        <f t="shared" si="7"/>
        <v>0</v>
      </c>
      <c r="S11">
        <f t="shared" si="8"/>
        <v>0</v>
      </c>
    </row>
    <row r="12" spans="1:21" x14ac:dyDescent="0.2">
      <c r="A12" s="6">
        <f t="shared" si="9"/>
        <v>0.5</v>
      </c>
      <c r="B12" s="23" t="s">
        <v>435</v>
      </c>
      <c r="C12">
        <v>25</v>
      </c>
      <c r="D12">
        <v>10</v>
      </c>
      <c r="E12">
        <v>0</v>
      </c>
      <c r="F12">
        <v>0</v>
      </c>
      <c r="G12">
        <v>0</v>
      </c>
      <c r="H12">
        <v>22</v>
      </c>
      <c r="I12">
        <f t="shared" si="0"/>
        <v>7</v>
      </c>
      <c r="J12" s="20" t="s">
        <v>540</v>
      </c>
      <c r="K12">
        <f t="shared" si="1"/>
        <v>1</v>
      </c>
      <c r="L12">
        <f t="shared" si="2"/>
        <v>0</v>
      </c>
      <c r="M12">
        <f t="shared" si="3"/>
        <v>0</v>
      </c>
      <c r="O12">
        <f t="shared" si="4"/>
        <v>0</v>
      </c>
      <c r="P12">
        <f t="shared" si="5"/>
        <v>1</v>
      </c>
      <c r="Q12">
        <f t="shared" si="6"/>
        <v>0</v>
      </c>
      <c r="R12">
        <f t="shared" si="7"/>
        <v>0</v>
      </c>
      <c r="S12">
        <f t="shared" si="8"/>
        <v>0</v>
      </c>
    </row>
    <row r="13" spans="1:21" x14ac:dyDescent="0.2">
      <c r="A13" s="6">
        <f t="shared" si="9"/>
        <v>0.6</v>
      </c>
      <c r="B13" s="6"/>
      <c r="C13">
        <v>25</v>
      </c>
      <c r="D13">
        <v>20</v>
      </c>
      <c r="E13">
        <v>0</v>
      </c>
      <c r="F13">
        <v>0</v>
      </c>
      <c r="G13">
        <v>0</v>
      </c>
      <c r="H13">
        <v>22</v>
      </c>
      <c r="I13">
        <f t="shared" si="0"/>
        <v>9</v>
      </c>
      <c r="J13" s="20" t="s">
        <v>540</v>
      </c>
      <c r="K13">
        <f t="shared" si="1"/>
        <v>1</v>
      </c>
      <c r="L13">
        <f t="shared" si="2"/>
        <v>0</v>
      </c>
      <c r="M13">
        <f t="shared" si="3"/>
        <v>0</v>
      </c>
      <c r="O13">
        <f t="shared" si="4"/>
        <v>0</v>
      </c>
      <c r="P13">
        <f t="shared" si="5"/>
        <v>1</v>
      </c>
      <c r="Q13">
        <f t="shared" si="6"/>
        <v>0</v>
      </c>
      <c r="R13">
        <f t="shared" si="7"/>
        <v>0</v>
      </c>
      <c r="S13">
        <f t="shared" si="8"/>
        <v>0</v>
      </c>
    </row>
    <row r="14" spans="1:21" x14ac:dyDescent="0.2">
      <c r="A14" s="6">
        <f t="shared" si="9"/>
        <v>0.7</v>
      </c>
      <c r="C14">
        <v>25</v>
      </c>
      <c r="D14">
        <v>15</v>
      </c>
      <c r="E14">
        <v>0</v>
      </c>
      <c r="F14">
        <v>0</v>
      </c>
      <c r="G14">
        <v>0</v>
      </c>
      <c r="H14">
        <v>22</v>
      </c>
      <c r="I14">
        <f t="shared" si="0"/>
        <v>8</v>
      </c>
      <c r="J14" s="20" t="s">
        <v>540</v>
      </c>
      <c r="K14">
        <f t="shared" si="1"/>
        <v>1</v>
      </c>
      <c r="L14">
        <f t="shared" si="2"/>
        <v>0</v>
      </c>
      <c r="M14">
        <f t="shared" si="3"/>
        <v>0</v>
      </c>
      <c r="O14">
        <f t="shared" si="4"/>
        <v>0</v>
      </c>
      <c r="P14">
        <f t="shared" si="5"/>
        <v>1</v>
      </c>
      <c r="Q14">
        <f t="shared" si="6"/>
        <v>0</v>
      </c>
      <c r="R14">
        <f t="shared" si="7"/>
        <v>0</v>
      </c>
      <c r="S14">
        <f t="shared" si="8"/>
        <v>0</v>
      </c>
    </row>
    <row r="15" spans="1:21" x14ac:dyDescent="0.2">
      <c r="A15" s="6">
        <f t="shared" si="9"/>
        <v>0.79999999999999993</v>
      </c>
      <c r="B15" s="6" t="s">
        <v>313</v>
      </c>
      <c r="C15">
        <v>15</v>
      </c>
      <c r="D15">
        <v>10</v>
      </c>
      <c r="E15">
        <v>0</v>
      </c>
      <c r="F15">
        <v>0</v>
      </c>
      <c r="G15">
        <v>0</v>
      </c>
      <c r="H15">
        <v>22</v>
      </c>
      <c r="I15">
        <f t="shared" si="0"/>
        <v>5</v>
      </c>
      <c r="J15" s="20" t="s">
        <v>540</v>
      </c>
      <c r="K15">
        <f t="shared" si="1"/>
        <v>1</v>
      </c>
      <c r="L15">
        <f t="shared" si="2"/>
        <v>0</v>
      </c>
      <c r="M15">
        <f t="shared" si="3"/>
        <v>0</v>
      </c>
      <c r="O15">
        <f t="shared" si="4"/>
        <v>1</v>
      </c>
      <c r="P15">
        <f t="shared" si="5"/>
        <v>0</v>
      </c>
      <c r="Q15">
        <f t="shared" si="6"/>
        <v>0</v>
      </c>
      <c r="R15">
        <f t="shared" si="7"/>
        <v>0</v>
      </c>
      <c r="S15">
        <f t="shared" si="8"/>
        <v>0</v>
      </c>
    </row>
    <row r="16" spans="1:21" x14ac:dyDescent="0.2">
      <c r="A16" s="6">
        <v>0.9</v>
      </c>
      <c r="B16" s="6"/>
      <c r="C16">
        <v>15</v>
      </c>
      <c r="D16">
        <v>25</v>
      </c>
      <c r="E16">
        <v>0</v>
      </c>
      <c r="F16">
        <v>0</v>
      </c>
      <c r="G16">
        <v>10</v>
      </c>
      <c r="H16">
        <v>22</v>
      </c>
      <c r="I16">
        <f t="shared" si="0"/>
        <v>10</v>
      </c>
      <c r="J16" s="20" t="s">
        <v>540</v>
      </c>
      <c r="K16">
        <f t="shared" si="1"/>
        <v>1</v>
      </c>
      <c r="L16">
        <f t="shared" si="2"/>
        <v>0</v>
      </c>
      <c r="M16">
        <f t="shared" si="3"/>
        <v>0</v>
      </c>
      <c r="O16">
        <f t="shared" si="4"/>
        <v>0</v>
      </c>
      <c r="P16">
        <f t="shared" si="5"/>
        <v>1</v>
      </c>
      <c r="Q16">
        <f t="shared" si="6"/>
        <v>0</v>
      </c>
      <c r="R16">
        <f t="shared" si="7"/>
        <v>0</v>
      </c>
      <c r="S16">
        <f t="shared" si="8"/>
        <v>0</v>
      </c>
    </row>
    <row r="17" spans="1:21" x14ac:dyDescent="0.2">
      <c r="A17" s="6"/>
      <c r="B17" s="6"/>
    </row>
    <row r="19" spans="1:21" x14ac:dyDescent="0.2">
      <c r="H19" s="19">
        <f>AVERAGE(H6:H17)</f>
        <v>20.6</v>
      </c>
      <c r="I19" s="19">
        <f>AVERAGE(I6:I17)</f>
        <v>7.2</v>
      </c>
      <c r="J19" t="s">
        <v>35</v>
      </c>
      <c r="K19">
        <f>SUM(K7:K18)/10</f>
        <v>1</v>
      </c>
      <c r="L19">
        <f>SUM(L7:L18)/10</f>
        <v>0</v>
      </c>
      <c r="M19">
        <f>SUM(M7:M18)/10</f>
        <v>0</v>
      </c>
      <c r="O19">
        <f>SUM(O7:O17)/10</f>
        <v>0.3</v>
      </c>
      <c r="P19">
        <f>SUM(P7:P17)/10</f>
        <v>0.6</v>
      </c>
      <c r="Q19">
        <f>SUM(Q7:Q17)/10</f>
        <v>0.1</v>
      </c>
      <c r="R19">
        <f>SUM(R7:R17)/10</f>
        <v>0</v>
      </c>
      <c r="S19">
        <f>SUM(S7:S17)/10</f>
        <v>0</v>
      </c>
      <c r="U19">
        <f>SUM(U7:U17)/10</f>
        <v>0</v>
      </c>
    </row>
    <row r="22" spans="1:21" x14ac:dyDescent="0.2">
      <c r="A22" s="20" t="s">
        <v>506</v>
      </c>
    </row>
    <row r="23" spans="1:21" x14ac:dyDescent="0.2">
      <c r="A23">
        <v>1</v>
      </c>
      <c r="B23" s="20" t="s">
        <v>521</v>
      </c>
    </row>
  </sheetData>
  <phoneticPr fontId="4" type="noConversion"/>
  <pageMargins left="0.75" right="0.75" top="1" bottom="1" header="0.5" footer="0.5"/>
  <headerFooter alignWithMargins="0"/>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52"/>
  <sheetViews>
    <sheetView workbookViewId="0">
      <selection activeCell="I21" sqref="I21"/>
    </sheetView>
  </sheetViews>
  <sheetFormatPr defaultRowHeight="12.75" x14ac:dyDescent="0.2"/>
  <cols>
    <col min="2" max="2" width="15.7109375" customWidth="1"/>
    <col min="8" max="8" width="11.28515625" customWidth="1"/>
    <col min="9" max="9" width="10" customWidth="1"/>
    <col min="10" max="10" width="10.5703125" customWidth="1"/>
  </cols>
  <sheetData>
    <row r="1" spans="1:21" x14ac:dyDescent="0.2">
      <c r="A1" s="4" t="s">
        <v>68</v>
      </c>
      <c r="B1" s="4"/>
      <c r="H1" s="60"/>
    </row>
    <row r="2" spans="1:21" x14ac:dyDescent="0.2">
      <c r="F2" s="47"/>
    </row>
    <row r="3" spans="1:21" x14ac:dyDescent="0.2">
      <c r="H3" s="60">
        <v>45236</v>
      </c>
      <c r="O3">
        <v>5.0999999999999996</v>
      </c>
      <c r="P3">
        <v>10.1</v>
      </c>
      <c r="Q3">
        <v>20.100000000000001</v>
      </c>
      <c r="R3">
        <v>30.1</v>
      </c>
      <c r="S3" s="8" t="s">
        <v>42</v>
      </c>
    </row>
    <row r="4" spans="1:21" x14ac:dyDescent="0.2">
      <c r="L4" s="7" t="s">
        <v>7</v>
      </c>
      <c r="Q4" s="4" t="s">
        <v>37</v>
      </c>
    </row>
    <row r="5" spans="1:21" ht="38.25" x14ac:dyDescent="0.2">
      <c r="C5" s="2" t="s">
        <v>1</v>
      </c>
      <c r="D5" s="2" t="s">
        <v>2</v>
      </c>
      <c r="E5" s="2" t="s">
        <v>3</v>
      </c>
      <c r="F5" s="2" t="s">
        <v>28</v>
      </c>
      <c r="G5" s="2" t="s">
        <v>49</v>
      </c>
      <c r="H5" s="2" t="s">
        <v>7</v>
      </c>
      <c r="I5" s="2" t="s">
        <v>29</v>
      </c>
      <c r="K5" s="2" t="s">
        <v>32</v>
      </c>
      <c r="L5" s="2" t="s">
        <v>33</v>
      </c>
      <c r="M5" s="2" t="s">
        <v>34</v>
      </c>
      <c r="O5" s="2" t="s">
        <v>38</v>
      </c>
      <c r="P5" s="2" t="s">
        <v>39</v>
      </c>
      <c r="Q5" s="2" t="s">
        <v>356</v>
      </c>
      <c r="R5" s="2" t="s">
        <v>40</v>
      </c>
      <c r="S5" s="2" t="s">
        <v>41</v>
      </c>
      <c r="U5" s="4" t="s">
        <v>51</v>
      </c>
    </row>
    <row r="6" spans="1:21" x14ac:dyDescent="0.2">
      <c r="A6" s="4"/>
      <c r="B6" s="4"/>
    </row>
    <row r="7" spans="1:21" x14ac:dyDescent="0.2">
      <c r="A7" s="6">
        <v>0</v>
      </c>
      <c r="B7" s="6" t="s">
        <v>314</v>
      </c>
      <c r="C7">
        <v>10</v>
      </c>
      <c r="D7">
        <v>0</v>
      </c>
      <c r="E7">
        <v>0</v>
      </c>
      <c r="F7">
        <v>0</v>
      </c>
      <c r="G7">
        <v>0</v>
      </c>
      <c r="H7">
        <v>0</v>
      </c>
      <c r="I7">
        <f>SUM(C7:G7)/5</f>
        <v>2</v>
      </c>
      <c r="J7" s="20" t="s">
        <v>425</v>
      </c>
      <c r="K7">
        <f>IF(H7&lt;25,1,0)</f>
        <v>1</v>
      </c>
      <c r="L7">
        <f t="shared" ref="L7:L11" si="0">IF(H7=30,1,0)+IF(H7=40,1,0)+IF(H7=25,1,0)+IF(H7=35,1,0)</f>
        <v>0</v>
      </c>
      <c r="M7">
        <f>1-L7-K7</f>
        <v>0</v>
      </c>
      <c r="O7">
        <f>IF(I7&lt;$O$3,1,0)</f>
        <v>1</v>
      </c>
      <c r="P7">
        <f>IF(I7&lt;P$3,1,0)-O7</f>
        <v>0</v>
      </c>
      <c r="Q7">
        <f>IF(I7&lt;Q$3,1,0)-O7-P7</f>
        <v>0</v>
      </c>
      <c r="R7">
        <f>IF(I7&lt;R$3,1,0)-O7-P7-Q7</f>
        <v>0</v>
      </c>
      <c r="S7">
        <f>1-SUM(O7:R7)</f>
        <v>0</v>
      </c>
    </row>
    <row r="8" spans="1:21" x14ac:dyDescent="0.2">
      <c r="A8" s="6">
        <f>0.1+A7</f>
        <v>0.1</v>
      </c>
      <c r="B8" s="6"/>
      <c r="C8">
        <v>10</v>
      </c>
      <c r="D8">
        <v>0</v>
      </c>
      <c r="E8">
        <v>0</v>
      </c>
      <c r="F8">
        <v>0</v>
      </c>
      <c r="G8">
        <v>0</v>
      </c>
      <c r="H8">
        <v>5</v>
      </c>
      <c r="I8">
        <f>SUM(C8:G8)/5</f>
        <v>2</v>
      </c>
      <c r="J8" s="20" t="s">
        <v>508</v>
      </c>
      <c r="K8">
        <f>IF(H8&lt;25,1,0)</f>
        <v>1</v>
      </c>
      <c r="L8">
        <f t="shared" si="0"/>
        <v>0</v>
      </c>
      <c r="M8">
        <f>1-L8-K8</f>
        <v>0</v>
      </c>
      <c r="O8">
        <f>IF(I8&lt;$O$3,1,0)</f>
        <v>1</v>
      </c>
      <c r="P8">
        <f>IF(I8&lt;P$3,1,0)-O8</f>
        <v>0</v>
      </c>
      <c r="Q8">
        <f>IF(I8&lt;Q$3,1,0)-O8-P8</f>
        <v>0</v>
      </c>
      <c r="R8">
        <f>IF(I8&lt;R$3,1,0)-O8-P8-Q8</f>
        <v>0</v>
      </c>
      <c r="S8">
        <f>1-SUM(O8:R8)</f>
        <v>0</v>
      </c>
    </row>
    <row r="9" spans="1:21" x14ac:dyDescent="0.2">
      <c r="A9" s="6">
        <f>0.1+A8</f>
        <v>0.2</v>
      </c>
      <c r="B9" s="6"/>
      <c r="C9">
        <v>10</v>
      </c>
      <c r="D9">
        <v>0</v>
      </c>
      <c r="E9">
        <v>0</v>
      </c>
      <c r="F9">
        <v>0</v>
      </c>
      <c r="G9">
        <v>0</v>
      </c>
      <c r="H9">
        <v>5</v>
      </c>
      <c r="I9">
        <f>SUM(C9:G9)/5</f>
        <v>2</v>
      </c>
      <c r="J9" s="20" t="s">
        <v>508</v>
      </c>
      <c r="K9">
        <f>IF(H9&lt;25,1,0)</f>
        <v>1</v>
      </c>
      <c r="L9">
        <f t="shared" si="0"/>
        <v>0</v>
      </c>
      <c r="M9">
        <f>1-L9-K9</f>
        <v>0</v>
      </c>
      <c r="O9">
        <f>IF(I9&lt;$O$3,1,0)</f>
        <v>1</v>
      </c>
      <c r="P9">
        <f>IF(I9&lt;P$3,1,0)-O9</f>
        <v>0</v>
      </c>
      <c r="Q9">
        <f>IF(I9&lt;Q$3,1,0)-O9-P9</f>
        <v>0</v>
      </c>
      <c r="R9">
        <f>IF(I9&lt;R$3,1,0)-O9-P9-Q9</f>
        <v>0</v>
      </c>
      <c r="S9">
        <f>1-SUM(O9:R9)</f>
        <v>0</v>
      </c>
    </row>
    <row r="10" spans="1:21" x14ac:dyDescent="0.2">
      <c r="A10" s="6">
        <f>0.1+A9</f>
        <v>0.30000000000000004</v>
      </c>
      <c r="B10" s="6"/>
      <c r="C10">
        <v>10</v>
      </c>
      <c r="D10">
        <v>0</v>
      </c>
      <c r="E10">
        <v>0</v>
      </c>
      <c r="F10">
        <v>0</v>
      </c>
      <c r="G10">
        <v>0</v>
      </c>
      <c r="H10">
        <v>5</v>
      </c>
      <c r="I10">
        <f>SUM(C10:G10)/5</f>
        <v>2</v>
      </c>
      <c r="J10" s="20" t="s">
        <v>508</v>
      </c>
      <c r="K10">
        <f>IF(H10&lt;25,1,0)</f>
        <v>1</v>
      </c>
      <c r="L10">
        <f t="shared" si="0"/>
        <v>0</v>
      </c>
      <c r="M10">
        <f>1-L10-K10</f>
        <v>0</v>
      </c>
      <c r="O10">
        <f>IF(I10&lt;$O$3,1,0)</f>
        <v>1</v>
      </c>
      <c r="P10">
        <f>IF(I10&lt;P$3,1,0)-O10</f>
        <v>0</v>
      </c>
      <c r="Q10">
        <f>IF(I10&lt;Q$3,1,0)-O10-P10</f>
        <v>0</v>
      </c>
      <c r="R10">
        <f>IF(I10&lt;R$3,1,0)-O10-P10-Q10</f>
        <v>0</v>
      </c>
      <c r="S10">
        <f>1-SUM(O10:R10)</f>
        <v>0</v>
      </c>
    </row>
    <row r="11" spans="1:21" x14ac:dyDescent="0.2">
      <c r="A11" s="6">
        <f>0.1+A10</f>
        <v>0.4</v>
      </c>
      <c r="B11" s="6" t="s">
        <v>315</v>
      </c>
      <c r="C11">
        <v>10</v>
      </c>
      <c r="D11">
        <v>0</v>
      </c>
      <c r="E11">
        <v>0</v>
      </c>
      <c r="F11">
        <v>0</v>
      </c>
      <c r="G11">
        <v>0</v>
      </c>
      <c r="H11">
        <v>5</v>
      </c>
      <c r="I11">
        <f>SUM(C11:G11)/5</f>
        <v>2</v>
      </c>
      <c r="J11" s="20" t="s">
        <v>508</v>
      </c>
      <c r="K11">
        <f>IF(H11&lt;25,1,0)</f>
        <v>1</v>
      </c>
      <c r="L11">
        <f t="shared" si="0"/>
        <v>0</v>
      </c>
      <c r="M11">
        <f>1-L11-K11</f>
        <v>0</v>
      </c>
      <c r="O11">
        <f>IF(I11&lt;$O$3,1,0)</f>
        <v>1</v>
      </c>
      <c r="P11">
        <f>IF(I11&lt;P$3,1,0)-O11</f>
        <v>0</v>
      </c>
      <c r="Q11">
        <f>IF(I11&lt;Q$3,1,0)-O11-P11</f>
        <v>0</v>
      </c>
      <c r="R11">
        <f>IF(I11&lt;R$3,1,0)-O11-P11-Q11</f>
        <v>0</v>
      </c>
      <c r="S11">
        <f>1-SUM(O11:R11)</f>
        <v>0</v>
      </c>
    </row>
    <row r="12" spans="1:21" x14ac:dyDescent="0.2">
      <c r="A12" s="6"/>
      <c r="B12" s="6"/>
    </row>
    <row r="13" spans="1:21" x14ac:dyDescent="0.2">
      <c r="H13" s="19">
        <f>AVERAGE(H6:H12)</f>
        <v>4</v>
      </c>
      <c r="I13" s="19">
        <f>AVERAGE(I6:I12)</f>
        <v>2</v>
      </c>
      <c r="J13" t="s">
        <v>35</v>
      </c>
      <c r="K13">
        <f>SUM(K7:K12)/10</f>
        <v>0.5</v>
      </c>
      <c r="L13">
        <f>SUM(L7:L12)/10</f>
        <v>0</v>
      </c>
      <c r="M13">
        <f>SUM(M7:M12)/10</f>
        <v>0</v>
      </c>
      <c r="O13">
        <f>SUM(O7:O12)/10</f>
        <v>0.5</v>
      </c>
      <c r="P13">
        <f>SUM(P7:P12)/10</f>
        <v>0</v>
      </c>
      <c r="Q13">
        <f>SUM(Q7:Q12)/10</f>
        <v>0</v>
      </c>
      <c r="R13">
        <f>SUM(R7:R12)/10</f>
        <v>0</v>
      </c>
      <c r="S13">
        <f>SUM(S7:S12)/10</f>
        <v>0</v>
      </c>
      <c r="U13">
        <f>SUM(U7:U12)/10</f>
        <v>0</v>
      </c>
    </row>
    <row r="15" spans="1:21" x14ac:dyDescent="0.2">
      <c r="B15" s="20" t="s">
        <v>450</v>
      </c>
    </row>
    <row r="17" spans="1:19" x14ac:dyDescent="0.2">
      <c r="B17">
        <v>2019</v>
      </c>
      <c r="C17" s="20" t="s">
        <v>511</v>
      </c>
    </row>
    <row r="18" spans="1:19" x14ac:dyDescent="0.2">
      <c r="B18">
        <v>2021</v>
      </c>
      <c r="C18" s="20" t="s">
        <v>451</v>
      </c>
    </row>
    <row r="19" spans="1:19" x14ac:dyDescent="0.2">
      <c r="A19" s="4"/>
      <c r="B19">
        <v>2022</v>
      </c>
      <c r="C19" s="20" t="s">
        <v>452</v>
      </c>
    </row>
    <row r="20" spans="1:19" x14ac:dyDescent="0.2">
      <c r="B20">
        <v>2023</v>
      </c>
      <c r="C20" s="20" t="s">
        <v>452</v>
      </c>
    </row>
    <row r="21" spans="1:19" x14ac:dyDescent="0.2">
      <c r="S21" s="8"/>
    </row>
    <row r="22" spans="1:19" x14ac:dyDescent="0.2">
      <c r="L22" s="7"/>
      <c r="Q22" s="4"/>
    </row>
    <row r="23" spans="1:19" x14ac:dyDescent="0.2">
      <c r="C23" s="2"/>
      <c r="D23" s="2"/>
      <c r="E23" s="2"/>
      <c r="F23" s="2"/>
      <c r="G23" s="2"/>
      <c r="H23" s="2"/>
      <c r="I23" s="2"/>
      <c r="K23" s="2"/>
      <c r="L23" s="2"/>
      <c r="M23" s="2"/>
      <c r="O23" s="2"/>
      <c r="P23" s="2"/>
      <c r="Q23" s="2"/>
      <c r="R23" s="2"/>
      <c r="S23" s="2"/>
    </row>
    <row r="24" spans="1:19" x14ac:dyDescent="0.2">
      <c r="A24" s="4"/>
      <c r="B24" s="4"/>
    </row>
    <row r="25" spans="1:19" x14ac:dyDescent="0.2">
      <c r="A25" s="6"/>
      <c r="B25" s="6"/>
    </row>
    <row r="26" spans="1:19" x14ac:dyDescent="0.2">
      <c r="A26" s="6"/>
      <c r="B26" s="6"/>
    </row>
    <row r="27" spans="1:19" x14ac:dyDescent="0.2">
      <c r="A27" s="6"/>
      <c r="B27" s="6"/>
    </row>
    <row r="28" spans="1:19" x14ac:dyDescent="0.2">
      <c r="A28" s="6"/>
      <c r="B28" s="6"/>
    </row>
    <row r="29" spans="1:19" x14ac:dyDescent="0.2">
      <c r="A29" s="6"/>
      <c r="B29" s="6"/>
    </row>
    <row r="30" spans="1:19" x14ac:dyDescent="0.2">
      <c r="A30" s="6"/>
      <c r="B30" s="6"/>
    </row>
    <row r="31" spans="1:19" x14ac:dyDescent="0.2">
      <c r="A31" s="6"/>
      <c r="B31" s="6"/>
    </row>
    <row r="32" spans="1:19" x14ac:dyDescent="0.2">
      <c r="A32" s="6"/>
      <c r="B32" s="6"/>
    </row>
    <row r="33" spans="1:2" x14ac:dyDescent="0.2">
      <c r="A33" s="6"/>
      <c r="B33" s="6"/>
    </row>
    <row r="34" spans="1:2" x14ac:dyDescent="0.2">
      <c r="A34" s="6"/>
      <c r="B34" s="6"/>
    </row>
    <row r="35" spans="1:2" x14ac:dyDescent="0.2">
      <c r="A35" s="6"/>
      <c r="B35" s="6"/>
    </row>
    <row r="36" spans="1:2" x14ac:dyDescent="0.2">
      <c r="A36" s="6"/>
      <c r="B36" s="6"/>
    </row>
    <row r="37" spans="1:2" x14ac:dyDescent="0.2">
      <c r="A37" s="6"/>
      <c r="B37" s="6"/>
    </row>
    <row r="38" spans="1:2" x14ac:dyDescent="0.2">
      <c r="A38" s="6"/>
      <c r="B38" s="6"/>
    </row>
    <row r="39" spans="1:2" x14ac:dyDescent="0.2">
      <c r="A39" s="6"/>
      <c r="B39" s="6"/>
    </row>
    <row r="40" spans="1:2" x14ac:dyDescent="0.2">
      <c r="A40" s="6"/>
      <c r="B40" s="6"/>
    </row>
    <row r="41" spans="1:2" x14ac:dyDescent="0.2">
      <c r="A41" s="6"/>
      <c r="B41" s="6"/>
    </row>
    <row r="42" spans="1:2" x14ac:dyDescent="0.2">
      <c r="A42" s="6"/>
      <c r="B42" s="6"/>
    </row>
    <row r="43" spans="1:2" x14ac:dyDescent="0.2">
      <c r="A43" s="6"/>
      <c r="B43" s="6"/>
    </row>
    <row r="44" spans="1:2" x14ac:dyDescent="0.2">
      <c r="A44" s="6"/>
      <c r="B44" s="6"/>
    </row>
    <row r="45" spans="1:2" x14ac:dyDescent="0.2">
      <c r="A45" s="6"/>
      <c r="B45" s="6"/>
    </row>
    <row r="46" spans="1:2" x14ac:dyDescent="0.2">
      <c r="A46" s="6"/>
      <c r="B46" s="6"/>
    </row>
    <row r="47" spans="1:2" x14ac:dyDescent="0.2">
      <c r="A47" s="6"/>
      <c r="B47" s="6"/>
    </row>
    <row r="48" spans="1:2" x14ac:dyDescent="0.2">
      <c r="A48" s="6"/>
      <c r="B48" s="6"/>
    </row>
    <row r="49" spans="1:19" x14ac:dyDescent="0.2">
      <c r="A49" s="6"/>
      <c r="B49" s="6"/>
    </row>
    <row r="50" spans="1:19" x14ac:dyDescent="0.2">
      <c r="A50" s="6"/>
      <c r="B50" s="6"/>
    </row>
    <row r="52" spans="1:19" x14ac:dyDescent="0.2">
      <c r="J52" t="s">
        <v>35</v>
      </c>
      <c r="K52">
        <f>SUM(K25:K51)/10</f>
        <v>0</v>
      </c>
      <c r="L52">
        <f>SUM(L25:L51)/10</f>
        <v>0</v>
      </c>
      <c r="M52">
        <f>SUM(M25:M51)/10</f>
        <v>0</v>
      </c>
      <c r="O52">
        <f>SUM(O25:O50)/10</f>
        <v>0</v>
      </c>
      <c r="P52">
        <f>SUM(P25:P50)/10</f>
        <v>0</v>
      </c>
      <c r="Q52">
        <f>SUM(Q25:Q50)/10</f>
        <v>0</v>
      </c>
      <c r="R52">
        <f>SUM(R25:R50)/10</f>
        <v>0</v>
      </c>
      <c r="S52">
        <f>SUM(S25:S50)/10</f>
        <v>0</v>
      </c>
    </row>
  </sheetData>
  <phoneticPr fontId="4"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34"/>
  <sheetViews>
    <sheetView workbookViewId="0">
      <selection activeCell="I12" sqref="I12"/>
    </sheetView>
  </sheetViews>
  <sheetFormatPr defaultRowHeight="12.75" x14ac:dyDescent="0.2"/>
  <cols>
    <col min="7" max="7" width="10.5703125" customWidth="1"/>
    <col min="8" max="8" width="11.28515625" customWidth="1"/>
    <col min="9" max="9" width="11.85546875" customWidth="1"/>
  </cols>
  <sheetData>
    <row r="1" spans="1:18" x14ac:dyDescent="0.2">
      <c r="A1" s="4" t="s">
        <v>78</v>
      </c>
      <c r="G1" s="20"/>
      <c r="H1" s="20"/>
    </row>
    <row r="2" spans="1:18" x14ac:dyDescent="0.2">
      <c r="F2" s="59"/>
    </row>
    <row r="3" spans="1:18" x14ac:dyDescent="0.2">
      <c r="G3" s="60">
        <v>45236</v>
      </c>
      <c r="K3" s="60"/>
      <c r="N3">
        <v>5.0999999999999996</v>
      </c>
      <c r="O3">
        <v>10.1</v>
      </c>
      <c r="P3">
        <v>20.100000000000001</v>
      </c>
      <c r="Q3">
        <v>30.1</v>
      </c>
      <c r="R3" s="8" t="s">
        <v>42</v>
      </c>
    </row>
    <row r="4" spans="1:18" x14ac:dyDescent="0.2">
      <c r="K4" s="7" t="s">
        <v>7</v>
      </c>
      <c r="P4" s="4" t="s">
        <v>37</v>
      </c>
    </row>
    <row r="5" spans="1:18" ht="38.25" x14ac:dyDescent="0.2">
      <c r="B5" s="2" t="s">
        <v>1</v>
      </c>
      <c r="C5" s="2" t="s">
        <v>2</v>
      </c>
      <c r="D5" s="2" t="s">
        <v>3</v>
      </c>
      <c r="E5" s="2" t="s">
        <v>28</v>
      </c>
      <c r="F5" s="2" t="s">
        <v>49</v>
      </c>
      <c r="G5" s="2" t="s">
        <v>7</v>
      </c>
      <c r="H5" s="2" t="s">
        <v>29</v>
      </c>
      <c r="J5" s="2" t="s">
        <v>32</v>
      </c>
      <c r="K5" s="2" t="s">
        <v>33</v>
      </c>
      <c r="L5" s="2" t="s">
        <v>34</v>
      </c>
      <c r="N5" s="2" t="s">
        <v>38</v>
      </c>
      <c r="O5" s="2" t="s">
        <v>39</v>
      </c>
      <c r="P5" s="2" t="s">
        <v>47</v>
      </c>
      <c r="Q5" s="2" t="s">
        <v>40</v>
      </c>
      <c r="R5" s="2" t="s">
        <v>41</v>
      </c>
    </row>
    <row r="6" spans="1:18" x14ac:dyDescent="0.2">
      <c r="A6" s="4"/>
    </row>
    <row r="7" spans="1:18" x14ac:dyDescent="0.2">
      <c r="A7" s="6">
        <v>0</v>
      </c>
      <c r="B7">
        <v>40</v>
      </c>
      <c r="C7">
        <v>40</v>
      </c>
      <c r="D7">
        <v>20</v>
      </c>
      <c r="E7">
        <v>0</v>
      </c>
      <c r="F7">
        <v>10</v>
      </c>
      <c r="G7">
        <v>30</v>
      </c>
      <c r="H7">
        <f>SUM(B7:F7)/5</f>
        <v>22</v>
      </c>
      <c r="J7">
        <f>IF(G7&lt;25,1,0)</f>
        <v>0</v>
      </c>
      <c r="K7">
        <f t="shared" ref="K7:K11" si="0">IF(G7=30,1,0)+IF(G7=40,1,0)+IF(G7=25,1,0)+IF(G7=35,1,0)</f>
        <v>1</v>
      </c>
      <c r="L7">
        <f>1-K7-J7</f>
        <v>0</v>
      </c>
      <c r="N7">
        <f>IF(H7&lt;$N$3,1,0)</f>
        <v>0</v>
      </c>
      <c r="O7">
        <f>IF(H7&lt;O$3,1,0)-N7</f>
        <v>0</v>
      </c>
      <c r="P7">
        <f>IF(H7&lt;P$3,1,0)-N7-O7</f>
        <v>0</v>
      </c>
      <c r="Q7">
        <f>IF(H7&lt;Q$3,1,0)-N7-O7-P7</f>
        <v>1</v>
      </c>
      <c r="R7">
        <f>1-SUM(N7:Q7)</f>
        <v>0</v>
      </c>
    </row>
    <row r="8" spans="1:18" x14ac:dyDescent="0.2">
      <c r="A8" s="6">
        <f>0.1+A7</f>
        <v>0.1</v>
      </c>
      <c r="B8">
        <v>40</v>
      </c>
      <c r="C8">
        <v>40</v>
      </c>
      <c r="D8">
        <v>20</v>
      </c>
      <c r="E8">
        <v>0</v>
      </c>
      <c r="F8">
        <v>20</v>
      </c>
      <c r="G8">
        <v>20</v>
      </c>
      <c r="H8">
        <f>SUM(B8:F8)/5</f>
        <v>24</v>
      </c>
      <c r="J8">
        <f>IF(G8&lt;25,1,0)</f>
        <v>1</v>
      </c>
      <c r="K8">
        <f t="shared" si="0"/>
        <v>0</v>
      </c>
      <c r="L8">
        <f>1-K8-J8</f>
        <v>0</v>
      </c>
      <c r="N8">
        <f>IF(H8&lt;$N$3,1,0)</f>
        <v>0</v>
      </c>
      <c r="O8">
        <f>IF(H8&lt;O$3,1,0)-N8</f>
        <v>0</v>
      </c>
      <c r="P8">
        <f>IF(H8&lt;P$3,1,0)-N8-O8</f>
        <v>0</v>
      </c>
      <c r="Q8">
        <f>IF(H8&lt;Q$3,1,0)-N8-O8-P8</f>
        <v>1</v>
      </c>
      <c r="R8">
        <f>1-SUM(N8:Q8)</f>
        <v>0</v>
      </c>
    </row>
    <row r="9" spans="1:18" x14ac:dyDescent="0.2">
      <c r="A9" s="6">
        <f>0.1+A8</f>
        <v>0.2</v>
      </c>
      <c r="B9">
        <v>20</v>
      </c>
      <c r="C9">
        <v>20</v>
      </c>
      <c r="D9">
        <v>0</v>
      </c>
      <c r="E9">
        <v>0</v>
      </c>
      <c r="F9">
        <v>10</v>
      </c>
      <c r="G9">
        <v>20</v>
      </c>
      <c r="H9">
        <v>15</v>
      </c>
      <c r="J9">
        <f>IF(G9&lt;25,1,0)</f>
        <v>1</v>
      </c>
      <c r="K9">
        <f t="shared" si="0"/>
        <v>0</v>
      </c>
      <c r="L9">
        <f>1-K9-J9</f>
        <v>0</v>
      </c>
      <c r="N9">
        <f>IF(H9&lt;$N$3,1,0)</f>
        <v>0</v>
      </c>
      <c r="O9">
        <f>IF(H9&lt;O$3,1,0)-N9</f>
        <v>0</v>
      </c>
      <c r="P9">
        <f>IF(H9&lt;P$3,1,0)-N9-O9</f>
        <v>1</v>
      </c>
      <c r="Q9">
        <f>IF(H9&lt;Q$3,1,0)-N9-O9-P9</f>
        <v>0</v>
      </c>
      <c r="R9">
        <f>1-SUM(N9:Q9)</f>
        <v>0</v>
      </c>
    </row>
    <row r="10" spans="1:18" x14ac:dyDescent="0.2">
      <c r="A10" s="6">
        <f>0.1+A9</f>
        <v>0.30000000000000004</v>
      </c>
      <c r="B10">
        <v>20</v>
      </c>
      <c r="C10">
        <v>20</v>
      </c>
      <c r="D10">
        <v>0</v>
      </c>
      <c r="E10">
        <v>0</v>
      </c>
      <c r="F10">
        <v>20</v>
      </c>
      <c r="G10">
        <v>15</v>
      </c>
      <c r="H10">
        <f>SUM(B10:F10)/5</f>
        <v>12</v>
      </c>
      <c r="I10" s="20" t="s">
        <v>421</v>
      </c>
      <c r="J10">
        <f>IF(G10&lt;25,1,0)</f>
        <v>1</v>
      </c>
      <c r="K10">
        <f t="shared" si="0"/>
        <v>0</v>
      </c>
      <c r="L10">
        <f>1-K10-J10</f>
        <v>0</v>
      </c>
      <c r="N10">
        <f>IF(H10&lt;$N$3,1,0)</f>
        <v>0</v>
      </c>
      <c r="O10">
        <f>IF(H10&lt;O$3,1,0)-N10</f>
        <v>0</v>
      </c>
      <c r="P10">
        <f>IF(H10&lt;P$3,1,0)-N10-O10</f>
        <v>1</v>
      </c>
      <c r="Q10">
        <f>IF(H10&lt;Q$3,1,0)-N10-O10-P10</f>
        <v>0</v>
      </c>
      <c r="R10">
        <f>1-SUM(N10:Q10)</f>
        <v>0</v>
      </c>
    </row>
    <row r="11" spans="1:18" x14ac:dyDescent="0.2">
      <c r="A11" s="6">
        <f>0.1+A10</f>
        <v>0.4</v>
      </c>
      <c r="B11">
        <v>30</v>
      </c>
      <c r="C11">
        <v>60</v>
      </c>
      <c r="D11">
        <v>40</v>
      </c>
      <c r="E11">
        <v>20</v>
      </c>
      <c r="F11">
        <v>10</v>
      </c>
      <c r="G11">
        <v>40</v>
      </c>
      <c r="H11">
        <f>SUM(B11:F11)/5</f>
        <v>32</v>
      </c>
      <c r="J11">
        <f>IF(G11&lt;25,1,0)</f>
        <v>0</v>
      </c>
      <c r="K11">
        <f t="shared" si="0"/>
        <v>1</v>
      </c>
      <c r="L11">
        <f>1-K11-J11</f>
        <v>0</v>
      </c>
      <c r="N11">
        <f>IF(H11&lt;$N$3,1,0)</f>
        <v>0</v>
      </c>
      <c r="O11">
        <f>IF(H11&lt;O$3,1,0)-N11</f>
        <v>0</v>
      </c>
      <c r="P11">
        <f>IF(H11&lt;P$3,1,0)-N11-O11</f>
        <v>0</v>
      </c>
      <c r="Q11">
        <f>IF(H11&lt;Q$3,1,0)-N11-O11-P11</f>
        <v>0</v>
      </c>
      <c r="R11">
        <f>1-SUM(N11:Q11)</f>
        <v>1</v>
      </c>
    </row>
    <row r="12" spans="1:18" x14ac:dyDescent="0.2">
      <c r="A12" s="6"/>
    </row>
    <row r="13" spans="1:18" x14ac:dyDescent="0.2">
      <c r="A13" s="6" t="s">
        <v>170</v>
      </c>
      <c r="B13" t="s">
        <v>172</v>
      </c>
    </row>
    <row r="14" spans="1:18" x14ac:dyDescent="0.2">
      <c r="A14" s="6"/>
    </row>
    <row r="15" spans="1:18" x14ac:dyDescent="0.2">
      <c r="A15" s="6"/>
      <c r="B15">
        <v>2021</v>
      </c>
      <c r="C15" s="20" t="s">
        <v>453</v>
      </c>
    </row>
    <row r="16" spans="1:18" x14ac:dyDescent="0.2">
      <c r="A16" s="6"/>
      <c r="B16">
        <v>2022</v>
      </c>
      <c r="C16" s="20" t="s">
        <v>454</v>
      </c>
    </row>
    <row r="17" spans="1:3" x14ac:dyDescent="0.2">
      <c r="A17" s="6"/>
      <c r="B17">
        <v>2023</v>
      </c>
      <c r="C17" t="s">
        <v>482</v>
      </c>
    </row>
    <row r="18" spans="1:3" x14ac:dyDescent="0.2">
      <c r="A18" s="6"/>
    </row>
    <row r="19" spans="1:3" x14ac:dyDescent="0.2">
      <c r="A19" s="6"/>
    </row>
    <row r="20" spans="1:3" x14ac:dyDescent="0.2">
      <c r="A20" s="6"/>
    </row>
    <row r="21" spans="1:3" x14ac:dyDescent="0.2">
      <c r="A21" s="6"/>
    </row>
    <row r="22" spans="1:3" x14ac:dyDescent="0.2">
      <c r="A22" s="6"/>
    </row>
    <row r="23" spans="1:3" x14ac:dyDescent="0.2">
      <c r="A23" s="6"/>
    </row>
    <row r="24" spans="1:3" x14ac:dyDescent="0.2">
      <c r="A24" s="6"/>
    </row>
    <row r="25" spans="1:3" x14ac:dyDescent="0.2">
      <c r="A25" s="6"/>
    </row>
    <row r="26" spans="1:3" x14ac:dyDescent="0.2">
      <c r="A26" s="6"/>
    </row>
    <row r="27" spans="1:3" x14ac:dyDescent="0.2">
      <c r="A27" s="6"/>
    </row>
    <row r="28" spans="1:3" x14ac:dyDescent="0.2">
      <c r="A28" s="6"/>
    </row>
    <row r="29" spans="1:3" x14ac:dyDescent="0.2">
      <c r="A29" s="6"/>
    </row>
    <row r="30" spans="1:3" x14ac:dyDescent="0.2">
      <c r="A30" s="6"/>
    </row>
    <row r="31" spans="1:3" x14ac:dyDescent="0.2">
      <c r="A31" s="6"/>
    </row>
    <row r="32" spans="1:3" x14ac:dyDescent="0.2">
      <c r="A32" s="6"/>
    </row>
    <row r="34" spans="7:18" x14ac:dyDescent="0.2">
      <c r="G34" s="19">
        <f>AVERAGE(G6:G31)</f>
        <v>25</v>
      </c>
      <c r="H34" s="19">
        <f>AVERAGE(H6:H31)</f>
        <v>21</v>
      </c>
      <c r="I34" t="s">
        <v>35</v>
      </c>
      <c r="J34">
        <f>SUM(J7:J33)/10</f>
        <v>0.3</v>
      </c>
      <c r="K34">
        <f>SUM(K7:K33)/10</f>
        <v>0.2</v>
      </c>
      <c r="L34">
        <f>SUM(L7:L33)/10</f>
        <v>0</v>
      </c>
      <c r="N34">
        <f>SUM(N7:N32)/10</f>
        <v>0</v>
      </c>
      <c r="O34">
        <f>SUM(O7:O32)/10</f>
        <v>0</v>
      </c>
      <c r="P34">
        <f>SUM(P7:P32)/10</f>
        <v>0.2</v>
      </c>
      <c r="Q34">
        <f>SUM(Q7:Q32)/10</f>
        <v>0.2</v>
      </c>
      <c r="R34">
        <f>SUM(R7:R32)/10</f>
        <v>0.1</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68"/>
  <sheetViews>
    <sheetView workbookViewId="0">
      <selection activeCell="N5" sqref="N5"/>
    </sheetView>
  </sheetViews>
  <sheetFormatPr defaultRowHeight="12.75" x14ac:dyDescent="0.2"/>
  <cols>
    <col min="1" max="1" width="20.85546875" customWidth="1"/>
    <col min="5" max="5" width="12.140625" customWidth="1"/>
    <col min="7" max="7" width="12" customWidth="1"/>
    <col min="10" max="10" width="13" customWidth="1"/>
    <col min="11" max="11" width="6.5703125" customWidth="1"/>
    <col min="12" max="12" width="14.42578125" customWidth="1"/>
    <col min="13" max="13" width="13" customWidth="1"/>
    <col min="14" max="15" width="14.140625" customWidth="1"/>
    <col min="17" max="17" width="12.85546875" customWidth="1"/>
  </cols>
  <sheetData>
    <row r="1" spans="1:34" ht="15" x14ac:dyDescent="0.2">
      <c r="A1" s="32" t="s">
        <v>139</v>
      </c>
      <c r="B1" s="32"/>
      <c r="C1" s="32"/>
      <c r="D1" s="32"/>
      <c r="E1" s="32"/>
      <c r="F1" s="32"/>
      <c r="G1" s="32"/>
      <c r="H1" s="32"/>
      <c r="I1" s="32"/>
      <c r="J1" s="32"/>
      <c r="K1" s="32"/>
      <c r="L1" s="32"/>
      <c r="M1" s="32"/>
      <c r="N1" s="32"/>
      <c r="O1" s="32"/>
      <c r="P1" s="32"/>
      <c r="Q1" s="32"/>
      <c r="R1" s="32"/>
      <c r="S1" s="32"/>
      <c r="T1" s="32"/>
      <c r="U1" s="32"/>
      <c r="V1" s="32"/>
      <c r="AA1" s="20"/>
    </row>
    <row r="2" spans="1:34" ht="20.25" x14ac:dyDescent="0.3">
      <c r="A2" s="43" t="s">
        <v>95</v>
      </c>
      <c r="B2" s="32"/>
      <c r="C2" s="32"/>
      <c r="D2" s="32"/>
      <c r="E2" s="32"/>
      <c r="F2" s="32"/>
      <c r="G2" s="32"/>
      <c r="H2" s="33">
        <v>2016</v>
      </c>
      <c r="I2" s="32"/>
      <c r="J2" s="32"/>
      <c r="K2" s="32"/>
      <c r="L2" s="32"/>
      <c r="M2" s="32"/>
      <c r="N2" s="32"/>
      <c r="O2" s="32"/>
      <c r="P2" s="32"/>
      <c r="Q2" s="32"/>
      <c r="R2" s="32"/>
      <c r="S2" s="32"/>
      <c r="T2" s="32"/>
      <c r="U2" s="32"/>
      <c r="V2" s="32"/>
      <c r="AA2" s="20"/>
    </row>
    <row r="3" spans="1:34" ht="15" x14ac:dyDescent="0.2">
      <c r="A3" s="34" t="s">
        <v>175</v>
      </c>
      <c r="B3" s="32"/>
      <c r="C3" s="32"/>
      <c r="D3" s="32"/>
      <c r="E3" s="32"/>
      <c r="F3" s="32"/>
      <c r="G3" s="32"/>
      <c r="H3" s="32"/>
      <c r="I3" s="32"/>
      <c r="J3" s="32"/>
      <c r="K3" s="32"/>
      <c r="L3" s="32"/>
      <c r="M3" s="32"/>
      <c r="N3" s="32"/>
      <c r="O3" s="32"/>
      <c r="P3" s="32"/>
      <c r="Q3" s="32"/>
      <c r="R3" s="32"/>
      <c r="S3" s="32"/>
      <c r="T3" s="32"/>
      <c r="U3" s="32"/>
      <c r="V3" s="32"/>
      <c r="AA3" s="20"/>
    </row>
    <row r="4" spans="1:34" ht="15" x14ac:dyDescent="0.2">
      <c r="A4" s="32" t="s">
        <v>93</v>
      </c>
      <c r="B4" s="32"/>
      <c r="C4" s="32"/>
      <c r="D4" s="32"/>
      <c r="E4" s="32"/>
      <c r="F4" s="32"/>
      <c r="G4" s="32"/>
      <c r="H4" s="32"/>
      <c r="I4" s="32"/>
      <c r="J4" s="32"/>
      <c r="K4" s="32"/>
      <c r="L4" s="32"/>
      <c r="M4" s="32"/>
      <c r="N4" s="32"/>
      <c r="O4" s="32"/>
      <c r="P4" s="32"/>
      <c r="Q4" s="32"/>
      <c r="R4" s="32"/>
      <c r="S4" s="32"/>
      <c r="T4" s="32"/>
      <c r="U4" s="32"/>
      <c r="V4" s="32"/>
      <c r="AA4" s="20"/>
    </row>
    <row r="5" spans="1:34" ht="15" x14ac:dyDescent="0.2">
      <c r="A5" s="35"/>
      <c r="B5" s="32"/>
      <c r="C5" s="32"/>
      <c r="D5" s="32"/>
      <c r="E5" s="32"/>
      <c r="F5" s="32"/>
      <c r="G5" s="32"/>
      <c r="H5" s="32"/>
      <c r="I5" s="32"/>
      <c r="J5" s="32"/>
      <c r="K5" s="32"/>
      <c r="L5" s="32"/>
      <c r="M5" s="32"/>
      <c r="N5" s="32"/>
      <c r="O5" s="32"/>
      <c r="P5" s="32"/>
      <c r="Q5" s="32"/>
      <c r="R5" s="32"/>
      <c r="S5" s="32"/>
      <c r="T5" s="32"/>
      <c r="U5" s="32"/>
      <c r="V5" s="32"/>
      <c r="AA5" s="20"/>
    </row>
    <row r="6" spans="1:34" ht="15" x14ac:dyDescent="0.2">
      <c r="A6" s="35" t="s">
        <v>94</v>
      </c>
      <c r="B6" s="32"/>
      <c r="C6" s="32"/>
      <c r="D6" s="32"/>
      <c r="E6" s="32"/>
      <c r="F6" s="32"/>
      <c r="G6" s="32"/>
      <c r="H6" s="32"/>
      <c r="I6" s="32"/>
      <c r="J6" s="32"/>
      <c r="K6" s="32"/>
      <c r="L6" s="32"/>
      <c r="M6" s="32"/>
      <c r="N6" s="32"/>
      <c r="O6" s="32"/>
      <c r="P6" s="32"/>
      <c r="Q6" s="32"/>
      <c r="R6" s="32"/>
      <c r="S6" s="32"/>
      <c r="T6" s="32"/>
      <c r="U6" s="32"/>
      <c r="V6" s="32"/>
      <c r="AD6" s="8"/>
      <c r="AE6" s="8"/>
    </row>
    <row r="7" spans="1:34" ht="15" x14ac:dyDescent="0.2">
      <c r="A7" s="36">
        <v>1</v>
      </c>
      <c r="B7" s="32" t="s">
        <v>108</v>
      </c>
      <c r="C7" s="32"/>
      <c r="D7" s="32"/>
      <c r="E7" s="32"/>
      <c r="F7" s="32"/>
      <c r="G7" s="32"/>
      <c r="H7" s="32"/>
      <c r="I7" s="32"/>
      <c r="J7" s="32"/>
      <c r="K7" s="32"/>
      <c r="L7" s="32"/>
      <c r="M7" s="32"/>
      <c r="N7" s="32"/>
      <c r="O7" s="32"/>
      <c r="P7" s="32"/>
      <c r="Q7" s="32"/>
      <c r="R7" s="32"/>
      <c r="S7" s="32"/>
      <c r="T7" s="32"/>
      <c r="U7" s="32"/>
      <c r="V7" s="32"/>
      <c r="Z7" s="8"/>
      <c r="AA7" s="20"/>
    </row>
    <row r="8" spans="1:34" ht="15" x14ac:dyDescent="0.2">
      <c r="A8" s="36">
        <v>2</v>
      </c>
      <c r="B8" s="32" t="s">
        <v>96</v>
      </c>
      <c r="C8" s="32"/>
      <c r="D8" s="32"/>
      <c r="E8" s="32"/>
      <c r="F8" s="32"/>
      <c r="G8" s="32"/>
      <c r="H8" s="32"/>
      <c r="I8" s="32"/>
      <c r="J8" s="32"/>
      <c r="K8" s="32"/>
      <c r="L8" s="32"/>
      <c r="M8" s="32"/>
      <c r="N8" s="32"/>
      <c r="O8" s="32"/>
      <c r="P8" s="32"/>
      <c r="Q8" s="32"/>
      <c r="R8" s="32"/>
      <c r="S8" s="32"/>
      <c r="T8" s="32"/>
      <c r="U8" s="32"/>
      <c r="V8" s="32"/>
      <c r="Z8" s="8"/>
      <c r="AA8" s="20"/>
    </row>
    <row r="9" spans="1:34" ht="15" x14ac:dyDescent="0.2">
      <c r="A9" s="32"/>
      <c r="B9" s="32"/>
      <c r="C9" s="32"/>
      <c r="D9" s="32"/>
      <c r="E9" s="32"/>
      <c r="F9" s="32"/>
      <c r="G9" s="32"/>
      <c r="H9" s="32"/>
      <c r="I9" s="32"/>
      <c r="J9" s="32"/>
      <c r="K9" s="32"/>
      <c r="L9" s="32"/>
      <c r="M9" s="32"/>
      <c r="N9" s="32"/>
      <c r="O9" s="32"/>
      <c r="P9" s="32"/>
      <c r="Q9" s="32"/>
      <c r="R9" s="32"/>
      <c r="S9" s="32"/>
      <c r="T9" s="32"/>
      <c r="U9" s="32"/>
      <c r="V9" s="32"/>
      <c r="AA9">
        <v>5.0999999999999996</v>
      </c>
      <c r="AB9">
        <v>10.1</v>
      </c>
      <c r="AC9">
        <v>20.100000000000001</v>
      </c>
      <c r="AD9">
        <v>30.1</v>
      </c>
      <c r="AE9" s="8" t="s">
        <v>42</v>
      </c>
      <c r="AF9" s="2"/>
      <c r="AG9" s="2"/>
      <c r="AH9" s="2"/>
    </row>
    <row r="10" spans="1:34" ht="15" x14ac:dyDescent="0.2">
      <c r="A10" s="32" t="s">
        <v>176</v>
      </c>
      <c r="B10" s="32"/>
      <c r="C10" s="32"/>
      <c r="D10" s="32"/>
      <c r="E10" s="32"/>
      <c r="F10" s="32"/>
      <c r="G10" s="32"/>
      <c r="H10" s="32"/>
      <c r="I10" s="32"/>
      <c r="J10" s="32"/>
      <c r="K10" s="32"/>
      <c r="L10" s="32"/>
      <c r="M10" s="32"/>
      <c r="N10" s="32"/>
      <c r="O10" s="32"/>
      <c r="P10" s="32"/>
      <c r="Q10" s="32"/>
      <c r="R10" s="32"/>
      <c r="S10" s="32"/>
      <c r="T10" s="32"/>
      <c r="U10" s="32"/>
      <c r="V10" s="32"/>
      <c r="X10" s="7" t="s">
        <v>7</v>
      </c>
      <c r="AC10" s="4" t="s">
        <v>37</v>
      </c>
    </row>
    <row r="11" spans="1:34" ht="47.25" x14ac:dyDescent="0.25">
      <c r="A11" s="32" t="s">
        <v>139</v>
      </c>
      <c r="B11" s="37" t="s">
        <v>106</v>
      </c>
      <c r="C11" s="38" t="s">
        <v>91</v>
      </c>
      <c r="D11" s="37" t="s">
        <v>1</v>
      </c>
      <c r="E11" s="37" t="s">
        <v>2</v>
      </c>
      <c r="F11" s="37" t="s">
        <v>3</v>
      </c>
      <c r="G11" s="37" t="s">
        <v>28</v>
      </c>
      <c r="H11" s="37" t="s">
        <v>58</v>
      </c>
      <c r="I11" s="37" t="s">
        <v>130</v>
      </c>
      <c r="J11" s="37" t="s">
        <v>131</v>
      </c>
      <c r="K11" s="37"/>
      <c r="L11" s="37" t="s">
        <v>177</v>
      </c>
      <c r="M11" s="37" t="s">
        <v>178</v>
      </c>
      <c r="N11" s="37" t="s">
        <v>179</v>
      </c>
      <c r="O11" s="37" t="s">
        <v>180</v>
      </c>
      <c r="P11" s="37" t="s">
        <v>164</v>
      </c>
      <c r="Q11" s="37" t="s">
        <v>165</v>
      </c>
      <c r="R11" s="37" t="s">
        <v>132</v>
      </c>
      <c r="S11" s="37" t="s">
        <v>133</v>
      </c>
      <c r="T11" s="37" t="s">
        <v>134</v>
      </c>
      <c r="U11" s="37" t="s">
        <v>135</v>
      </c>
      <c r="V11" s="37" t="s">
        <v>136</v>
      </c>
      <c r="W11" s="2" t="s">
        <v>32</v>
      </c>
      <c r="X11" s="2" t="s">
        <v>33</v>
      </c>
      <c r="Y11" s="2" t="s">
        <v>34</v>
      </c>
      <c r="AA11" s="2" t="s">
        <v>38</v>
      </c>
      <c r="AB11" s="2" t="s">
        <v>39</v>
      </c>
      <c r="AC11" s="2" t="s">
        <v>47</v>
      </c>
      <c r="AD11" s="2" t="s">
        <v>40</v>
      </c>
      <c r="AE11" s="2" t="s">
        <v>41</v>
      </c>
    </row>
    <row r="12" spans="1:34" ht="15" x14ac:dyDescent="0.2">
      <c r="A12" s="32" t="s">
        <v>109</v>
      </c>
      <c r="B12" s="39">
        <v>1</v>
      </c>
      <c r="C12" s="40" t="s">
        <v>111</v>
      </c>
      <c r="D12" s="41">
        <v>10</v>
      </c>
      <c r="E12" s="41">
        <v>40</v>
      </c>
      <c r="F12" s="41">
        <v>10</v>
      </c>
      <c r="G12" s="41">
        <v>30</v>
      </c>
      <c r="H12" s="41">
        <v>10</v>
      </c>
      <c r="I12" s="41">
        <v>40</v>
      </c>
      <c r="J12" s="41">
        <f>SUM(D12:H12)/5</f>
        <v>20</v>
      </c>
      <c r="K12" s="41"/>
      <c r="L12" s="41">
        <v>15</v>
      </c>
      <c r="M12" s="41">
        <v>2</v>
      </c>
      <c r="N12" s="41">
        <v>1</v>
      </c>
      <c r="O12" s="41"/>
      <c r="P12" s="41">
        <v>20</v>
      </c>
      <c r="Q12" s="41">
        <v>8</v>
      </c>
      <c r="R12" s="41"/>
      <c r="S12" s="41">
        <v>1</v>
      </c>
      <c r="T12" s="41"/>
      <c r="U12" s="41"/>
      <c r="V12" s="41"/>
      <c r="W12" s="16">
        <f>IF(I12&lt;25,1,0)</f>
        <v>0</v>
      </c>
      <c r="X12" s="16">
        <f>IF(I12=30,1,0)+IF(I12=40,1,0)</f>
        <v>1</v>
      </c>
      <c r="Y12" s="16">
        <f>1-X12-W12</f>
        <v>0</v>
      </c>
      <c r="Z12" s="16"/>
      <c r="AA12" s="16">
        <f>IF(J12&lt;AA$9,1,0)</f>
        <v>0</v>
      </c>
      <c r="AB12" s="16">
        <f>IF(J12&lt;AB$9,1,0)-AA12</f>
        <v>0</v>
      </c>
      <c r="AC12" s="16">
        <f>IF(J12&lt;AC$9,1,0)-AA12-AB12</f>
        <v>1</v>
      </c>
      <c r="AD12" s="16">
        <f>IF(J12&lt;AD$9,1,0)-AA12-AB12-AC12</f>
        <v>0</v>
      </c>
      <c r="AE12" s="16">
        <f>1-SUM(AA12:AD12)</f>
        <v>0</v>
      </c>
    </row>
    <row r="13" spans="1:34" ht="15" x14ac:dyDescent="0.2">
      <c r="A13" s="32" t="s">
        <v>110</v>
      </c>
      <c r="B13" s="39">
        <v>1</v>
      </c>
      <c r="C13" s="40"/>
      <c r="D13" s="41">
        <v>10</v>
      </c>
      <c r="E13" s="41">
        <v>30</v>
      </c>
      <c r="F13" s="41">
        <v>0</v>
      </c>
      <c r="G13" s="41">
        <v>0</v>
      </c>
      <c r="H13" s="41">
        <v>0</v>
      </c>
      <c r="I13" s="41">
        <v>40</v>
      </c>
      <c r="J13" s="41">
        <f>SUM(D13:H13)/5</f>
        <v>8</v>
      </c>
      <c r="K13" s="41"/>
      <c r="L13" s="41">
        <v>10</v>
      </c>
      <c r="M13" s="41">
        <v>5</v>
      </c>
      <c r="N13" s="41">
        <v>1</v>
      </c>
      <c r="O13" s="41"/>
      <c r="P13" s="41">
        <v>20</v>
      </c>
      <c r="Q13" s="41">
        <v>8</v>
      </c>
      <c r="R13" s="41"/>
      <c r="S13" s="41">
        <v>1</v>
      </c>
      <c r="T13" s="41"/>
      <c r="U13" s="41"/>
      <c r="V13" s="41"/>
      <c r="W13" s="16">
        <f>IF(I13&lt;25,1,0)</f>
        <v>0</v>
      </c>
      <c r="X13" s="16">
        <f>IF(I13=30,1,0)+IF(I13=40,1,0)</f>
        <v>1</v>
      </c>
      <c r="Y13" s="16">
        <f>1-X13-W13</f>
        <v>0</v>
      </c>
      <c r="Z13" s="16"/>
      <c r="AA13" s="16">
        <f t="shared" ref="AA13:AA62" si="0">IF(J13&lt;AA$9,1,0)</f>
        <v>0</v>
      </c>
      <c r="AB13" s="16">
        <f t="shared" ref="AB13:AB62" si="1">IF(J13&lt;AB$9,1,0)-AA13</f>
        <v>1</v>
      </c>
      <c r="AC13" s="16">
        <f t="shared" ref="AC13:AC62" si="2">IF(J13&lt;AC$9,1,0)-AA13-AB13</f>
        <v>0</v>
      </c>
      <c r="AD13" s="16">
        <f t="shared" ref="AD13:AD62" si="3">IF(J13&lt;AD$9,1,0)-AA13-AB13-AC13</f>
        <v>0</v>
      </c>
      <c r="AE13" s="16">
        <f>1-SUM(AA13:AD13)</f>
        <v>0</v>
      </c>
    </row>
    <row r="14" spans="1:34" ht="15" x14ac:dyDescent="0.2">
      <c r="A14" s="32"/>
      <c r="B14" s="39"/>
      <c r="C14" s="40"/>
      <c r="D14" s="41"/>
      <c r="E14" s="41"/>
      <c r="F14" s="41"/>
      <c r="G14" s="41"/>
      <c r="H14" s="41"/>
      <c r="I14" s="41"/>
      <c r="J14" s="41"/>
      <c r="K14" s="41"/>
      <c r="L14" s="41"/>
      <c r="M14" s="41"/>
      <c r="N14" s="41"/>
      <c r="O14" s="41"/>
      <c r="P14" s="41"/>
      <c r="Q14" s="41"/>
      <c r="R14" s="41"/>
      <c r="S14" s="41"/>
      <c r="T14" s="41"/>
      <c r="U14" s="41"/>
      <c r="V14" s="41"/>
      <c r="W14" s="16"/>
      <c r="X14" s="16"/>
      <c r="Y14" s="16"/>
      <c r="Z14" s="16"/>
      <c r="AA14" s="16"/>
      <c r="AB14" s="16"/>
      <c r="AC14" s="16"/>
      <c r="AD14" s="16"/>
      <c r="AE14" s="16"/>
    </row>
    <row r="15" spans="1:34" ht="15" x14ac:dyDescent="0.2">
      <c r="A15" s="32" t="s">
        <v>107</v>
      </c>
      <c r="B15" s="41">
        <v>1</v>
      </c>
      <c r="C15" s="40"/>
      <c r="D15" s="41">
        <v>20</v>
      </c>
      <c r="E15" s="41">
        <v>50</v>
      </c>
      <c r="F15" s="41">
        <v>0</v>
      </c>
      <c r="G15" s="41">
        <v>20</v>
      </c>
      <c r="H15" s="41">
        <v>40</v>
      </c>
      <c r="I15" s="41">
        <v>20</v>
      </c>
      <c r="J15" s="41">
        <f t="shared" ref="J15:J44" si="4">SUM(D15:H15)/5</f>
        <v>26</v>
      </c>
      <c r="K15" s="41"/>
      <c r="L15" s="41">
        <v>20</v>
      </c>
      <c r="M15" s="41">
        <v>20</v>
      </c>
      <c r="N15" s="41"/>
      <c r="O15" s="41">
        <v>1</v>
      </c>
      <c r="P15" s="41">
        <v>30</v>
      </c>
      <c r="Q15" s="41">
        <v>8</v>
      </c>
      <c r="R15" s="41"/>
      <c r="S15" s="41">
        <v>1</v>
      </c>
      <c r="T15" s="41"/>
      <c r="U15" s="41"/>
      <c r="V15" s="41"/>
      <c r="W15" s="16">
        <f>IF(I15&lt;25,1,0)</f>
        <v>1</v>
      </c>
      <c r="X15" s="16">
        <f>IF(I15=30,1,0)+IF(I15=40,1,0)</f>
        <v>0</v>
      </c>
      <c r="Y15" s="16">
        <f>1-X15-W15</f>
        <v>0</v>
      </c>
      <c r="Z15" s="16"/>
      <c r="AA15" s="16">
        <f t="shared" si="0"/>
        <v>0</v>
      </c>
      <c r="AB15" s="16">
        <f t="shared" si="1"/>
        <v>0</v>
      </c>
      <c r="AC15" s="16">
        <f t="shared" si="2"/>
        <v>0</v>
      </c>
      <c r="AD15" s="16">
        <f t="shared" si="3"/>
        <v>1</v>
      </c>
      <c r="AE15" s="16">
        <f>1-SUM(AA15:AD15)</f>
        <v>0</v>
      </c>
    </row>
    <row r="16" spans="1:34" ht="15" x14ac:dyDescent="0.2">
      <c r="A16" s="32" t="s">
        <v>112</v>
      </c>
      <c r="B16" s="41"/>
      <c r="C16" s="40">
        <v>0.2</v>
      </c>
      <c r="D16" s="41">
        <v>30</v>
      </c>
      <c r="E16" s="41">
        <v>30</v>
      </c>
      <c r="F16" s="41">
        <v>20</v>
      </c>
      <c r="G16" s="41">
        <v>0</v>
      </c>
      <c r="H16" s="41">
        <v>30</v>
      </c>
      <c r="I16" s="41">
        <v>40</v>
      </c>
      <c r="J16" s="41">
        <f>SUM(D16:H16)/5</f>
        <v>22</v>
      </c>
      <c r="K16" s="41"/>
      <c r="L16" s="41">
        <v>20</v>
      </c>
      <c r="M16" s="41">
        <v>14</v>
      </c>
      <c r="N16" s="41"/>
      <c r="O16" s="41">
        <v>1</v>
      </c>
      <c r="P16" s="41">
        <v>30</v>
      </c>
      <c r="Q16" s="41">
        <v>24</v>
      </c>
      <c r="R16" s="41"/>
      <c r="S16" s="41"/>
      <c r="T16" s="41"/>
      <c r="U16" s="41">
        <v>1</v>
      </c>
      <c r="V16" s="41"/>
      <c r="W16" s="16">
        <f>IF(I16&lt;25,1,0)</f>
        <v>0</v>
      </c>
      <c r="X16" s="16">
        <f>IF(I16=30,1,0)+IF(I16=40,1,0)</f>
        <v>1</v>
      </c>
      <c r="Y16" s="16">
        <f>1-X16-W16</f>
        <v>0</v>
      </c>
      <c r="Z16" s="16"/>
      <c r="AA16" s="16">
        <f t="shared" si="0"/>
        <v>0</v>
      </c>
      <c r="AB16" s="16">
        <f t="shared" si="1"/>
        <v>0</v>
      </c>
      <c r="AC16" s="16">
        <f t="shared" si="2"/>
        <v>0</v>
      </c>
      <c r="AD16" s="16">
        <f t="shared" si="3"/>
        <v>1</v>
      </c>
      <c r="AE16" s="16">
        <f>1-SUM(AA16:AD16)</f>
        <v>0</v>
      </c>
    </row>
    <row r="17" spans="1:31" ht="15" x14ac:dyDescent="0.2">
      <c r="A17" s="32" t="s">
        <v>112</v>
      </c>
      <c r="B17" s="41"/>
      <c r="C17" s="40">
        <v>0.3</v>
      </c>
      <c r="D17" s="41">
        <v>20</v>
      </c>
      <c r="E17" s="41">
        <v>20</v>
      </c>
      <c r="F17" s="41">
        <v>0</v>
      </c>
      <c r="G17" s="41">
        <v>0</v>
      </c>
      <c r="H17" s="41">
        <v>20</v>
      </c>
      <c r="I17" s="41">
        <v>40</v>
      </c>
      <c r="J17" s="41">
        <f>SUM(D17:H17)/5</f>
        <v>12</v>
      </c>
      <c r="K17" s="41"/>
      <c r="L17" s="41">
        <v>20</v>
      </c>
      <c r="M17" s="41">
        <v>0</v>
      </c>
      <c r="N17" s="41">
        <v>1</v>
      </c>
      <c r="O17" s="41"/>
      <c r="P17" s="41">
        <v>30</v>
      </c>
      <c r="Q17" s="41">
        <v>26</v>
      </c>
      <c r="R17" s="41"/>
      <c r="S17" s="41"/>
      <c r="T17" s="41"/>
      <c r="U17" s="41">
        <v>1</v>
      </c>
      <c r="V17" s="41"/>
      <c r="W17" s="16">
        <f>IF(I17&lt;25,1,0)</f>
        <v>0</v>
      </c>
      <c r="X17" s="16">
        <f>IF(I17=30,1,0)+IF(I17=40,1,0)</f>
        <v>1</v>
      </c>
      <c r="Y17" s="16">
        <f>1-X17-W17</f>
        <v>0</v>
      </c>
      <c r="Z17" s="16"/>
      <c r="AA17" s="16">
        <f t="shared" si="0"/>
        <v>0</v>
      </c>
      <c r="AB17" s="16">
        <f t="shared" si="1"/>
        <v>0</v>
      </c>
      <c r="AC17" s="16">
        <f t="shared" si="2"/>
        <v>1</v>
      </c>
      <c r="AD17" s="16">
        <f t="shared" si="3"/>
        <v>0</v>
      </c>
      <c r="AE17" s="16">
        <f>1-SUM(AA17:AD17)</f>
        <v>0</v>
      </c>
    </row>
    <row r="18" spans="1:31" ht="15" x14ac:dyDescent="0.2">
      <c r="A18" s="32"/>
      <c r="B18" s="41"/>
      <c r="C18" s="40"/>
      <c r="D18" s="41"/>
      <c r="E18" s="41"/>
      <c r="F18" s="41"/>
      <c r="G18" s="41"/>
      <c r="H18" s="41"/>
      <c r="I18" s="41"/>
      <c r="J18" s="41"/>
      <c r="K18" s="41"/>
      <c r="L18" s="41"/>
      <c r="M18" s="41"/>
      <c r="N18" s="41"/>
      <c r="O18" s="41"/>
      <c r="P18" s="41"/>
      <c r="Q18" s="41"/>
      <c r="R18" s="41"/>
      <c r="S18" s="41"/>
      <c r="T18" s="41"/>
      <c r="U18" s="41"/>
      <c r="V18" s="41"/>
      <c r="W18" s="16"/>
      <c r="X18" s="16"/>
      <c r="Y18" s="16"/>
      <c r="Z18" s="16"/>
      <c r="AA18" s="16"/>
      <c r="AB18" s="16"/>
      <c r="AC18" s="16"/>
      <c r="AD18" s="16"/>
      <c r="AE18" s="16"/>
    </row>
    <row r="19" spans="1:31" ht="15" x14ac:dyDescent="0.2">
      <c r="A19" s="32" t="s">
        <v>113</v>
      </c>
      <c r="B19" s="41"/>
      <c r="C19" s="40">
        <v>0.2</v>
      </c>
      <c r="D19" s="41">
        <v>20</v>
      </c>
      <c r="E19" s="41">
        <v>30</v>
      </c>
      <c r="F19" s="41">
        <v>20</v>
      </c>
      <c r="G19" s="41">
        <v>0</v>
      </c>
      <c r="H19" s="41">
        <v>20</v>
      </c>
      <c r="I19" s="41">
        <v>40</v>
      </c>
      <c r="J19" s="41">
        <f t="shared" si="4"/>
        <v>18</v>
      </c>
      <c r="K19" s="41"/>
      <c r="L19" s="41">
        <v>10</v>
      </c>
      <c r="M19" s="41">
        <v>8</v>
      </c>
      <c r="N19" s="41">
        <v>1</v>
      </c>
      <c r="O19" s="41"/>
      <c r="P19" s="41">
        <v>20</v>
      </c>
      <c r="Q19" s="41">
        <v>16</v>
      </c>
      <c r="R19" s="41"/>
      <c r="S19" s="41"/>
      <c r="T19" s="41">
        <v>1</v>
      </c>
      <c r="U19" s="41"/>
      <c r="V19" s="41"/>
      <c r="W19" s="16">
        <f t="shared" ref="W19:W34" si="5">IF(I19&lt;25,1,0)</f>
        <v>0</v>
      </c>
      <c r="X19" s="16">
        <f t="shared" ref="X19:X34" si="6">IF(I19=30,1,0)+IF(I19=40,1,0)</f>
        <v>1</v>
      </c>
      <c r="Y19" s="16">
        <f t="shared" ref="Y19:Y34" si="7">1-X19-W19</f>
        <v>0</v>
      </c>
      <c r="Z19" s="16"/>
      <c r="AA19" s="16">
        <f t="shared" si="0"/>
        <v>0</v>
      </c>
      <c r="AB19" s="16">
        <f t="shared" si="1"/>
        <v>0</v>
      </c>
      <c r="AC19" s="16">
        <f t="shared" si="2"/>
        <v>1</v>
      </c>
      <c r="AD19" s="16">
        <f t="shared" si="3"/>
        <v>0</v>
      </c>
      <c r="AE19" s="16">
        <f>1-SUM(AA19:AD19)</f>
        <v>0</v>
      </c>
    </row>
    <row r="20" spans="1:31" ht="15" x14ac:dyDescent="0.2">
      <c r="A20" s="32"/>
      <c r="B20" s="41"/>
      <c r="C20" s="40"/>
      <c r="D20" s="41"/>
      <c r="E20" s="41"/>
      <c r="F20" s="41"/>
      <c r="G20" s="41"/>
      <c r="H20" s="41"/>
      <c r="I20" s="41"/>
      <c r="J20" s="41"/>
      <c r="K20" s="41"/>
      <c r="L20" s="41"/>
      <c r="M20" s="41"/>
      <c r="N20" s="41"/>
      <c r="O20" s="41"/>
      <c r="P20" s="41"/>
      <c r="Q20" s="41"/>
      <c r="R20" s="41"/>
      <c r="S20" s="41"/>
      <c r="T20" s="41"/>
      <c r="U20" s="41"/>
      <c r="V20" s="41"/>
      <c r="W20" s="16"/>
      <c r="X20" s="16"/>
      <c r="Y20" s="16"/>
      <c r="Z20" s="16"/>
      <c r="AA20" s="16"/>
      <c r="AB20" s="16"/>
      <c r="AC20" s="16"/>
      <c r="AD20" s="16"/>
      <c r="AE20" s="16"/>
    </row>
    <row r="21" spans="1:31" ht="15" x14ac:dyDescent="0.2">
      <c r="A21" s="32" t="s">
        <v>114</v>
      </c>
      <c r="B21" s="41">
        <v>1</v>
      </c>
      <c r="C21" s="40"/>
      <c r="D21" s="41">
        <v>0</v>
      </c>
      <c r="E21" s="41">
        <v>10</v>
      </c>
      <c r="F21" s="41">
        <v>0</v>
      </c>
      <c r="G21" s="41">
        <v>0</v>
      </c>
      <c r="H21" s="41">
        <v>10</v>
      </c>
      <c r="I21" s="41">
        <v>40</v>
      </c>
      <c r="J21" s="41">
        <f t="shared" si="4"/>
        <v>4</v>
      </c>
      <c r="K21" s="41"/>
      <c r="L21" s="41">
        <v>10</v>
      </c>
      <c r="M21" s="41">
        <v>4</v>
      </c>
      <c r="N21" s="41">
        <v>1</v>
      </c>
      <c r="O21" s="41"/>
      <c r="P21" s="41">
        <v>20</v>
      </c>
      <c r="Q21" s="41">
        <v>10</v>
      </c>
      <c r="R21" s="41"/>
      <c r="S21" s="41">
        <v>1</v>
      </c>
      <c r="T21" s="41"/>
      <c r="U21" s="41"/>
      <c r="V21" s="41"/>
      <c r="W21" s="16">
        <f t="shared" si="5"/>
        <v>0</v>
      </c>
      <c r="X21" s="16">
        <f t="shared" si="6"/>
        <v>1</v>
      </c>
      <c r="Y21" s="16">
        <f t="shared" si="7"/>
        <v>0</v>
      </c>
      <c r="Z21" s="16"/>
      <c r="AA21" s="16">
        <f t="shared" si="0"/>
        <v>1</v>
      </c>
      <c r="AB21" s="16">
        <f t="shared" si="1"/>
        <v>0</v>
      </c>
      <c r="AC21" s="16">
        <f t="shared" si="2"/>
        <v>0</v>
      </c>
      <c r="AD21" s="16">
        <f t="shared" si="3"/>
        <v>0</v>
      </c>
      <c r="AE21" s="16">
        <f>1-SUM(AA21:AD21)</f>
        <v>0</v>
      </c>
    </row>
    <row r="22" spans="1:31" ht="15" x14ac:dyDescent="0.2">
      <c r="A22" s="32"/>
      <c r="B22" s="41"/>
      <c r="C22" s="40"/>
      <c r="D22" s="41"/>
      <c r="E22" s="41"/>
      <c r="F22" s="41"/>
      <c r="G22" s="41"/>
      <c r="H22" s="41"/>
      <c r="I22" s="41"/>
      <c r="J22" s="41"/>
      <c r="K22" s="41"/>
      <c r="L22" s="41"/>
      <c r="M22" s="41"/>
      <c r="N22" s="41"/>
      <c r="O22" s="41"/>
      <c r="P22" s="41"/>
      <c r="Q22" s="41"/>
      <c r="R22" s="41"/>
      <c r="S22" s="41"/>
      <c r="T22" s="41"/>
      <c r="U22" s="41"/>
      <c r="V22" s="41"/>
      <c r="W22" s="16"/>
      <c r="X22" s="16"/>
      <c r="Y22" s="16"/>
      <c r="Z22" s="16"/>
      <c r="AA22" s="16"/>
      <c r="AB22" s="16"/>
      <c r="AC22" s="16"/>
      <c r="AD22" s="16"/>
      <c r="AE22" s="16"/>
    </row>
    <row r="23" spans="1:31" ht="15" x14ac:dyDescent="0.2">
      <c r="A23" s="32" t="s">
        <v>115</v>
      </c>
      <c r="B23" s="41"/>
      <c r="C23" s="40">
        <v>0.8</v>
      </c>
      <c r="D23" s="41">
        <v>10</v>
      </c>
      <c r="E23" s="41">
        <v>10</v>
      </c>
      <c r="F23" s="41">
        <v>20</v>
      </c>
      <c r="G23" s="41">
        <v>0</v>
      </c>
      <c r="H23" s="41">
        <v>10</v>
      </c>
      <c r="I23" s="41">
        <v>40</v>
      </c>
      <c r="J23" s="41">
        <f t="shared" si="4"/>
        <v>10</v>
      </c>
      <c r="K23" s="41"/>
      <c r="L23" s="41">
        <v>15</v>
      </c>
      <c r="M23" s="41">
        <v>14</v>
      </c>
      <c r="N23" s="41"/>
      <c r="O23" s="41">
        <v>1</v>
      </c>
      <c r="P23" s="41">
        <v>30</v>
      </c>
      <c r="Q23" s="41">
        <v>12</v>
      </c>
      <c r="R23" s="41"/>
      <c r="S23" s="41"/>
      <c r="T23" s="41">
        <v>1</v>
      </c>
      <c r="U23" s="41"/>
      <c r="V23" s="41"/>
      <c r="W23" s="16">
        <f t="shared" si="5"/>
        <v>0</v>
      </c>
      <c r="X23" s="16">
        <f t="shared" si="6"/>
        <v>1</v>
      </c>
      <c r="Y23" s="16">
        <f t="shared" si="7"/>
        <v>0</v>
      </c>
      <c r="Z23" s="16"/>
      <c r="AA23" s="16">
        <f t="shared" si="0"/>
        <v>0</v>
      </c>
      <c r="AB23" s="16">
        <f t="shared" si="1"/>
        <v>1</v>
      </c>
      <c r="AC23" s="16">
        <f t="shared" si="2"/>
        <v>0</v>
      </c>
      <c r="AD23" s="16">
        <f t="shared" si="3"/>
        <v>0</v>
      </c>
      <c r="AE23" s="16">
        <f>1-SUM(AA23:AD23)</f>
        <v>0</v>
      </c>
    </row>
    <row r="24" spans="1:31" ht="15" x14ac:dyDescent="0.2">
      <c r="A24" s="32" t="s">
        <v>116</v>
      </c>
      <c r="B24" s="41"/>
      <c r="C24" s="40">
        <v>1.2</v>
      </c>
      <c r="D24" s="41">
        <v>10</v>
      </c>
      <c r="E24" s="41">
        <v>10</v>
      </c>
      <c r="F24" s="41">
        <v>10</v>
      </c>
      <c r="G24" s="41">
        <v>0</v>
      </c>
      <c r="H24" s="41">
        <v>10</v>
      </c>
      <c r="I24" s="41">
        <v>40</v>
      </c>
      <c r="J24" s="41">
        <f t="shared" si="4"/>
        <v>8</v>
      </c>
      <c r="K24" s="41"/>
      <c r="L24" s="41">
        <v>10</v>
      </c>
      <c r="M24" s="41">
        <v>5</v>
      </c>
      <c r="N24" s="41">
        <v>1</v>
      </c>
      <c r="O24" s="41"/>
      <c r="P24" s="41">
        <v>0</v>
      </c>
      <c r="Q24" s="41">
        <v>0</v>
      </c>
      <c r="R24" s="41">
        <v>1</v>
      </c>
      <c r="S24" s="41"/>
      <c r="T24" s="41"/>
      <c r="U24" s="41"/>
      <c r="V24" s="41"/>
      <c r="W24" s="16">
        <f t="shared" si="5"/>
        <v>0</v>
      </c>
      <c r="X24" s="16">
        <f t="shared" si="6"/>
        <v>1</v>
      </c>
      <c r="Y24" s="16">
        <f t="shared" si="7"/>
        <v>0</v>
      </c>
      <c r="Z24" s="16"/>
      <c r="AA24" s="16">
        <f t="shared" si="0"/>
        <v>0</v>
      </c>
      <c r="AB24" s="16">
        <f t="shared" si="1"/>
        <v>1</v>
      </c>
      <c r="AC24" s="16">
        <f t="shared" si="2"/>
        <v>0</v>
      </c>
      <c r="AD24" s="16">
        <f t="shared" si="3"/>
        <v>0</v>
      </c>
      <c r="AE24" s="16">
        <f>1-SUM(AA24:AD24)</f>
        <v>0</v>
      </c>
    </row>
    <row r="25" spans="1:31" ht="15" x14ac:dyDescent="0.2">
      <c r="A25" s="32"/>
      <c r="B25" s="41"/>
      <c r="C25" s="40"/>
      <c r="D25" s="41"/>
      <c r="E25" s="41"/>
      <c r="F25" s="41"/>
      <c r="G25" s="41"/>
      <c r="H25" s="41"/>
      <c r="I25" s="41"/>
      <c r="J25" s="41"/>
      <c r="K25" s="41"/>
      <c r="L25" s="41"/>
      <c r="M25" s="41"/>
      <c r="N25" s="41"/>
      <c r="O25" s="41"/>
      <c r="P25" s="41"/>
      <c r="Q25" s="41"/>
      <c r="R25" s="41"/>
      <c r="S25" s="41"/>
      <c r="T25" s="41"/>
      <c r="U25" s="41"/>
      <c r="V25" s="41"/>
      <c r="W25" s="16"/>
      <c r="X25" s="16"/>
      <c r="Y25" s="16"/>
      <c r="Z25" s="16"/>
      <c r="AA25" s="16"/>
      <c r="AB25" s="16"/>
      <c r="AC25" s="16"/>
      <c r="AD25" s="16"/>
      <c r="AE25" s="16"/>
    </row>
    <row r="26" spans="1:31" ht="15" x14ac:dyDescent="0.2">
      <c r="A26" s="32" t="s">
        <v>117</v>
      </c>
      <c r="B26" s="41"/>
      <c r="C26" s="40">
        <v>0.1</v>
      </c>
      <c r="D26" s="41">
        <v>10</v>
      </c>
      <c r="E26" s="41">
        <v>20</v>
      </c>
      <c r="F26" s="41">
        <v>20</v>
      </c>
      <c r="G26" s="41">
        <v>20</v>
      </c>
      <c r="H26" s="41">
        <v>20</v>
      </c>
      <c r="I26" s="41">
        <v>40</v>
      </c>
      <c r="J26" s="41">
        <f t="shared" si="4"/>
        <v>18</v>
      </c>
      <c r="K26" s="41"/>
      <c r="L26" s="41">
        <v>30</v>
      </c>
      <c r="M26" s="41">
        <v>12</v>
      </c>
      <c r="N26" s="41"/>
      <c r="O26" s="41">
        <v>1</v>
      </c>
      <c r="P26" s="41">
        <v>10</v>
      </c>
      <c r="Q26" s="41">
        <v>16</v>
      </c>
      <c r="R26" s="41"/>
      <c r="S26" s="41"/>
      <c r="T26" s="41">
        <v>1</v>
      </c>
      <c r="U26" s="41"/>
      <c r="V26" s="41"/>
      <c r="W26" s="16">
        <f t="shared" si="5"/>
        <v>0</v>
      </c>
      <c r="X26" s="16">
        <f t="shared" si="6"/>
        <v>1</v>
      </c>
      <c r="Y26" s="16">
        <f t="shared" si="7"/>
        <v>0</v>
      </c>
      <c r="Z26" s="16"/>
      <c r="AA26" s="16">
        <f t="shared" si="0"/>
        <v>0</v>
      </c>
      <c r="AB26" s="16">
        <f t="shared" si="1"/>
        <v>0</v>
      </c>
      <c r="AC26" s="16">
        <f t="shared" si="2"/>
        <v>1</v>
      </c>
      <c r="AD26" s="16">
        <f t="shared" si="3"/>
        <v>0</v>
      </c>
      <c r="AE26" s="16">
        <f t="shared" ref="AE26:AE34" si="8">1-SUM(AA26:AD26)</f>
        <v>0</v>
      </c>
    </row>
    <row r="27" spans="1:31" ht="15" x14ac:dyDescent="0.2">
      <c r="A27" s="32" t="s">
        <v>117</v>
      </c>
      <c r="B27" s="41"/>
      <c r="C27" s="40">
        <v>0.2</v>
      </c>
      <c r="D27" s="41">
        <v>20</v>
      </c>
      <c r="E27" s="41">
        <v>20</v>
      </c>
      <c r="F27" s="41">
        <v>10</v>
      </c>
      <c r="G27" s="41">
        <v>0</v>
      </c>
      <c r="H27" s="41">
        <v>10</v>
      </c>
      <c r="I27" s="41">
        <v>40</v>
      </c>
      <c r="J27" s="41">
        <f t="shared" si="4"/>
        <v>12</v>
      </c>
      <c r="K27" s="41"/>
      <c r="L27" s="41">
        <v>30</v>
      </c>
      <c r="M27" s="41">
        <v>12</v>
      </c>
      <c r="N27" s="41"/>
      <c r="O27" s="41">
        <v>1</v>
      </c>
      <c r="P27" s="41">
        <v>20</v>
      </c>
      <c r="Q27" s="41">
        <v>10</v>
      </c>
      <c r="R27" s="41"/>
      <c r="S27" s="41">
        <v>1</v>
      </c>
      <c r="T27" s="41"/>
      <c r="U27" s="41"/>
      <c r="V27" s="41"/>
      <c r="W27" s="16">
        <f t="shared" si="5"/>
        <v>0</v>
      </c>
      <c r="X27" s="16">
        <f t="shared" si="6"/>
        <v>1</v>
      </c>
      <c r="Y27" s="16">
        <f t="shared" si="7"/>
        <v>0</v>
      </c>
      <c r="Z27" s="16"/>
      <c r="AA27" s="16">
        <f t="shared" si="0"/>
        <v>0</v>
      </c>
      <c r="AB27" s="16">
        <f t="shared" si="1"/>
        <v>0</v>
      </c>
      <c r="AC27" s="16">
        <f t="shared" si="2"/>
        <v>1</v>
      </c>
      <c r="AD27" s="16">
        <f t="shared" si="3"/>
        <v>0</v>
      </c>
      <c r="AE27" s="16">
        <f t="shared" si="8"/>
        <v>0</v>
      </c>
    </row>
    <row r="28" spans="1:31" ht="15" x14ac:dyDescent="0.2">
      <c r="A28" s="32" t="s">
        <v>117</v>
      </c>
      <c r="B28" s="41"/>
      <c r="C28" s="40">
        <v>0.3</v>
      </c>
      <c r="D28" s="41">
        <v>50</v>
      </c>
      <c r="E28" s="41">
        <v>30</v>
      </c>
      <c r="F28" s="41">
        <v>20</v>
      </c>
      <c r="G28" s="41">
        <v>10</v>
      </c>
      <c r="H28" s="41">
        <v>10</v>
      </c>
      <c r="I28" s="41">
        <v>40</v>
      </c>
      <c r="J28" s="41">
        <f t="shared" si="4"/>
        <v>24</v>
      </c>
      <c r="K28" s="41"/>
      <c r="L28" s="41">
        <v>30</v>
      </c>
      <c r="M28" s="41">
        <v>20</v>
      </c>
      <c r="N28" s="41"/>
      <c r="O28" s="41">
        <v>1</v>
      </c>
      <c r="P28" s="41">
        <v>20</v>
      </c>
      <c r="Q28" s="41">
        <v>16</v>
      </c>
      <c r="R28" s="41"/>
      <c r="S28" s="41"/>
      <c r="T28" s="41">
        <v>1</v>
      </c>
      <c r="U28" s="41"/>
      <c r="V28" s="41"/>
      <c r="W28" s="16">
        <f t="shared" si="5"/>
        <v>0</v>
      </c>
      <c r="X28" s="16">
        <f t="shared" si="6"/>
        <v>1</v>
      </c>
      <c r="Y28" s="16">
        <f t="shared" si="7"/>
        <v>0</v>
      </c>
      <c r="Z28" s="16"/>
      <c r="AA28" s="16">
        <f t="shared" si="0"/>
        <v>0</v>
      </c>
      <c r="AB28" s="16">
        <f t="shared" si="1"/>
        <v>0</v>
      </c>
      <c r="AC28" s="16">
        <f t="shared" si="2"/>
        <v>0</v>
      </c>
      <c r="AD28" s="16">
        <f t="shared" si="3"/>
        <v>1</v>
      </c>
      <c r="AE28" s="16">
        <f t="shared" si="8"/>
        <v>0</v>
      </c>
    </row>
    <row r="29" spans="1:31" ht="15" x14ac:dyDescent="0.2">
      <c r="A29" s="32" t="s">
        <v>117</v>
      </c>
      <c r="B29" s="41"/>
      <c r="C29" s="41">
        <v>0.4</v>
      </c>
      <c r="D29" s="41">
        <v>20</v>
      </c>
      <c r="E29" s="41">
        <v>30</v>
      </c>
      <c r="F29" s="41">
        <v>30</v>
      </c>
      <c r="G29" s="41">
        <v>30</v>
      </c>
      <c r="H29" s="41">
        <v>20</v>
      </c>
      <c r="I29" s="41">
        <v>40</v>
      </c>
      <c r="J29" s="41">
        <f t="shared" si="4"/>
        <v>26</v>
      </c>
      <c r="K29" s="41"/>
      <c r="L29" s="41">
        <v>30</v>
      </c>
      <c r="M29" s="41">
        <v>20</v>
      </c>
      <c r="N29" s="41"/>
      <c r="O29" s="41">
        <v>1</v>
      </c>
      <c r="P29" s="41">
        <v>20</v>
      </c>
      <c r="Q29" s="41">
        <v>14</v>
      </c>
      <c r="R29" s="41"/>
      <c r="S29" s="41"/>
      <c r="T29" s="41">
        <v>1</v>
      </c>
      <c r="U29" s="41"/>
      <c r="V29" s="41"/>
      <c r="W29" s="16">
        <f t="shared" si="5"/>
        <v>0</v>
      </c>
      <c r="X29" s="16">
        <f t="shared" si="6"/>
        <v>1</v>
      </c>
      <c r="Y29" s="16">
        <f t="shared" si="7"/>
        <v>0</v>
      </c>
      <c r="Z29" s="16"/>
      <c r="AA29" s="16">
        <f t="shared" si="0"/>
        <v>0</v>
      </c>
      <c r="AB29" s="16">
        <f t="shared" si="1"/>
        <v>0</v>
      </c>
      <c r="AC29" s="16">
        <f t="shared" si="2"/>
        <v>0</v>
      </c>
      <c r="AD29" s="16">
        <f t="shared" si="3"/>
        <v>1</v>
      </c>
      <c r="AE29" s="16">
        <f t="shared" si="8"/>
        <v>0</v>
      </c>
    </row>
    <row r="30" spans="1:31" ht="15" x14ac:dyDescent="0.2">
      <c r="A30" s="32" t="s">
        <v>128</v>
      </c>
      <c r="B30" s="41"/>
      <c r="C30" s="40">
        <v>0.2</v>
      </c>
      <c r="D30" s="41">
        <v>10</v>
      </c>
      <c r="E30" s="41">
        <v>20</v>
      </c>
      <c r="F30" s="41">
        <v>40</v>
      </c>
      <c r="G30" s="41">
        <v>10</v>
      </c>
      <c r="H30" s="41">
        <v>10</v>
      </c>
      <c r="I30" s="41">
        <v>40</v>
      </c>
      <c r="J30" s="41">
        <f t="shared" si="4"/>
        <v>18</v>
      </c>
      <c r="K30" s="41"/>
      <c r="L30" s="41">
        <v>20</v>
      </c>
      <c r="M30" s="41">
        <v>2</v>
      </c>
      <c r="N30" s="41">
        <v>1</v>
      </c>
      <c r="O30" s="41"/>
      <c r="P30" s="41">
        <v>20</v>
      </c>
      <c r="Q30" s="41">
        <v>10</v>
      </c>
      <c r="R30" s="41"/>
      <c r="S30" s="41">
        <v>1</v>
      </c>
      <c r="T30" s="41"/>
      <c r="U30" s="41"/>
      <c r="V30" s="41"/>
      <c r="W30" s="16">
        <f t="shared" si="5"/>
        <v>0</v>
      </c>
      <c r="X30" s="16">
        <f t="shared" si="6"/>
        <v>1</v>
      </c>
      <c r="Y30" s="16">
        <f t="shared" si="7"/>
        <v>0</v>
      </c>
      <c r="Z30" s="16"/>
      <c r="AA30" s="16">
        <f>IF(J30&lt;AA$9,1,0)</f>
        <v>0</v>
      </c>
      <c r="AB30" s="16">
        <f>IF(J30&lt;AB$9,1,0)-AA30</f>
        <v>0</v>
      </c>
      <c r="AC30" s="16">
        <f>IF(J30&lt;AC$9,1,0)-AA30-AB30</f>
        <v>1</v>
      </c>
      <c r="AD30" s="16">
        <f>IF(J30&lt;AD$9,1,0)-AA30-AB30-AC30</f>
        <v>0</v>
      </c>
      <c r="AE30" s="16">
        <f t="shared" si="8"/>
        <v>0</v>
      </c>
    </row>
    <row r="31" spans="1:31" ht="15" x14ac:dyDescent="0.2">
      <c r="A31" s="32" t="s">
        <v>128</v>
      </c>
      <c r="B31" s="41"/>
      <c r="C31" s="40">
        <v>0.7</v>
      </c>
      <c r="D31" s="41">
        <v>40</v>
      </c>
      <c r="E31" s="41">
        <v>20</v>
      </c>
      <c r="F31" s="41">
        <v>20</v>
      </c>
      <c r="G31" s="41">
        <v>10</v>
      </c>
      <c r="H31" s="41">
        <v>10</v>
      </c>
      <c r="I31" s="41">
        <v>50</v>
      </c>
      <c r="J31" s="41">
        <f>SUM(D31:H31)/5</f>
        <v>20</v>
      </c>
      <c r="K31" s="41"/>
      <c r="L31" s="41">
        <v>30</v>
      </c>
      <c r="M31" s="41">
        <v>6</v>
      </c>
      <c r="N31" s="41">
        <v>1</v>
      </c>
      <c r="O31" s="41"/>
      <c r="P31" s="41">
        <v>20</v>
      </c>
      <c r="Q31" s="41">
        <v>8</v>
      </c>
      <c r="R31" s="41"/>
      <c r="S31" s="41">
        <v>1</v>
      </c>
      <c r="T31" s="41"/>
      <c r="U31" s="41"/>
      <c r="V31" s="41"/>
      <c r="W31" s="16">
        <f t="shared" si="5"/>
        <v>0</v>
      </c>
      <c r="X31" s="16">
        <f t="shared" si="6"/>
        <v>0</v>
      </c>
      <c r="Y31" s="16">
        <f t="shared" si="7"/>
        <v>1</v>
      </c>
      <c r="Z31" s="16"/>
      <c r="AA31" s="16">
        <f>IF(J31&lt;AA$9,1,0)</f>
        <v>0</v>
      </c>
      <c r="AB31" s="16">
        <f>IF(J31&lt;AB$9,1,0)-AA31</f>
        <v>0</v>
      </c>
      <c r="AC31" s="16">
        <f>IF(J31&lt;AC$9,1,0)-AA31-AB31</f>
        <v>1</v>
      </c>
      <c r="AD31" s="16">
        <f>IF(J31&lt;AD$9,1,0)-AA31-AB31-AC31</f>
        <v>0</v>
      </c>
      <c r="AE31" s="16">
        <f t="shared" si="8"/>
        <v>0</v>
      </c>
    </row>
    <row r="32" spans="1:31" ht="15" x14ac:dyDescent="0.2">
      <c r="A32" s="32" t="s">
        <v>128</v>
      </c>
      <c r="B32" s="41"/>
      <c r="C32" s="40">
        <v>0.8</v>
      </c>
      <c r="D32" s="41">
        <v>20</v>
      </c>
      <c r="E32" s="41">
        <v>20</v>
      </c>
      <c r="F32" s="41">
        <v>20</v>
      </c>
      <c r="G32" s="41">
        <v>0</v>
      </c>
      <c r="H32" s="41">
        <v>10</v>
      </c>
      <c r="I32" s="41">
        <v>40</v>
      </c>
      <c r="J32" s="41">
        <f>SUM(D32:H32)/5</f>
        <v>14</v>
      </c>
      <c r="K32" s="41"/>
      <c r="L32" s="41">
        <v>30</v>
      </c>
      <c r="M32" s="41">
        <v>8</v>
      </c>
      <c r="N32" s="41">
        <v>1</v>
      </c>
      <c r="O32" s="41"/>
      <c r="P32" s="41">
        <v>40</v>
      </c>
      <c r="Q32" s="41">
        <v>32</v>
      </c>
      <c r="R32" s="41"/>
      <c r="S32" s="41"/>
      <c r="T32" s="41"/>
      <c r="U32" s="41"/>
      <c r="V32" s="41">
        <v>1</v>
      </c>
      <c r="W32" s="16">
        <f t="shared" si="5"/>
        <v>0</v>
      </c>
      <c r="X32" s="16">
        <f t="shared" si="6"/>
        <v>1</v>
      </c>
      <c r="Y32" s="16">
        <f t="shared" si="7"/>
        <v>0</v>
      </c>
      <c r="Z32" s="16"/>
      <c r="AA32" s="16">
        <f>IF(J32&lt;AA$9,1,0)</f>
        <v>0</v>
      </c>
      <c r="AB32" s="16">
        <f>IF(J32&lt;AB$9,1,0)-AA32</f>
        <v>0</v>
      </c>
      <c r="AC32" s="16">
        <f>IF(J32&lt;AC$9,1,0)-AA32-AB32</f>
        <v>1</v>
      </c>
      <c r="AD32" s="16">
        <f>IF(J32&lt;AD$9,1,0)-AA32-AB32-AC32</f>
        <v>0</v>
      </c>
      <c r="AE32" s="16">
        <f t="shared" si="8"/>
        <v>0</v>
      </c>
    </row>
    <row r="33" spans="1:31" ht="15" x14ac:dyDescent="0.2">
      <c r="A33" s="32" t="s">
        <v>128</v>
      </c>
      <c r="B33" s="41"/>
      <c r="C33" s="40">
        <v>0.9</v>
      </c>
      <c r="D33" s="41">
        <v>20</v>
      </c>
      <c r="E33" s="41">
        <v>20</v>
      </c>
      <c r="F33" s="41">
        <v>30</v>
      </c>
      <c r="G33" s="41">
        <v>0</v>
      </c>
      <c r="H33" s="41">
        <v>10</v>
      </c>
      <c r="I33" s="41">
        <v>40</v>
      </c>
      <c r="J33" s="41">
        <f>SUM(D33:H33)/5</f>
        <v>16</v>
      </c>
      <c r="K33" s="41"/>
      <c r="L33" s="41">
        <v>20</v>
      </c>
      <c r="M33" s="41">
        <v>18</v>
      </c>
      <c r="N33" s="41"/>
      <c r="O33" s="41">
        <v>1</v>
      </c>
      <c r="P33" s="41">
        <v>20</v>
      </c>
      <c r="Q33" s="41">
        <v>10</v>
      </c>
      <c r="R33" s="41"/>
      <c r="S33" s="41">
        <v>1</v>
      </c>
      <c r="T33" s="41"/>
      <c r="U33" s="41"/>
      <c r="V33" s="41"/>
      <c r="W33" s="16">
        <f t="shared" si="5"/>
        <v>0</v>
      </c>
      <c r="X33" s="16">
        <f t="shared" si="6"/>
        <v>1</v>
      </c>
      <c r="Y33" s="16">
        <f t="shared" si="7"/>
        <v>0</v>
      </c>
      <c r="Z33" s="16"/>
      <c r="AA33" s="16">
        <f>IF(J33&lt;AA$9,1,0)</f>
        <v>0</v>
      </c>
      <c r="AB33" s="16">
        <f>IF(J33&lt;AB$9,1,0)-AA33</f>
        <v>0</v>
      </c>
      <c r="AC33" s="16">
        <f>IF(J33&lt;AC$9,1,0)-AA33-AB33</f>
        <v>1</v>
      </c>
      <c r="AD33" s="16">
        <f>IF(J33&lt;AD$9,1,0)-AA33-AB33-AC33</f>
        <v>0</v>
      </c>
      <c r="AE33" s="16">
        <f t="shared" si="8"/>
        <v>0</v>
      </c>
    </row>
    <row r="34" spans="1:31" ht="15" x14ac:dyDescent="0.2">
      <c r="A34" s="32" t="s">
        <v>129</v>
      </c>
      <c r="B34" s="41">
        <v>1</v>
      </c>
      <c r="C34" s="41"/>
      <c r="D34" s="41">
        <v>20</v>
      </c>
      <c r="E34" s="41">
        <v>30</v>
      </c>
      <c r="F34" s="41">
        <v>20</v>
      </c>
      <c r="G34" s="41">
        <v>0</v>
      </c>
      <c r="H34" s="41">
        <v>30</v>
      </c>
      <c r="I34" s="41">
        <v>40</v>
      </c>
      <c r="J34" s="41">
        <f>SUM(D34:H34)/5</f>
        <v>20</v>
      </c>
      <c r="K34" s="41"/>
      <c r="L34" s="41">
        <v>0</v>
      </c>
      <c r="M34" s="41">
        <v>0</v>
      </c>
      <c r="N34" s="41">
        <v>1</v>
      </c>
      <c r="O34" s="41"/>
      <c r="P34" s="41">
        <v>30</v>
      </c>
      <c r="Q34" s="41">
        <v>14</v>
      </c>
      <c r="R34" s="41"/>
      <c r="S34" s="41"/>
      <c r="T34" s="41">
        <v>1</v>
      </c>
      <c r="U34" s="41"/>
      <c r="V34" s="41"/>
      <c r="W34" s="16">
        <f t="shared" si="5"/>
        <v>0</v>
      </c>
      <c r="X34" s="16">
        <f t="shared" si="6"/>
        <v>1</v>
      </c>
      <c r="Y34" s="16">
        <f t="shared" si="7"/>
        <v>0</v>
      </c>
      <c r="Z34" s="16"/>
      <c r="AA34" s="16">
        <f>IF(J34&lt;AA$9,1,0)</f>
        <v>0</v>
      </c>
      <c r="AB34" s="16">
        <f>IF(J34&lt;AB$9,1,0)-AA34</f>
        <v>0</v>
      </c>
      <c r="AC34" s="16">
        <f>IF(J34&lt;AC$9,1,0)-AA34-AB34</f>
        <v>1</v>
      </c>
      <c r="AD34" s="16">
        <f>IF(J34&lt;AD$9,1,0)-AA34-AB34-AC34</f>
        <v>0</v>
      </c>
      <c r="AE34" s="16">
        <f t="shared" si="8"/>
        <v>0</v>
      </c>
    </row>
    <row r="35" spans="1:31" ht="15" x14ac:dyDescent="0.2">
      <c r="A35" s="32"/>
      <c r="B35" s="41"/>
      <c r="C35" s="41"/>
      <c r="D35" s="41"/>
      <c r="E35" s="41"/>
      <c r="F35" s="41"/>
      <c r="G35" s="41"/>
      <c r="H35" s="41"/>
      <c r="I35" s="41"/>
      <c r="J35" s="41"/>
      <c r="K35" s="41"/>
      <c r="L35" s="41"/>
      <c r="M35" s="41"/>
      <c r="N35" s="41"/>
      <c r="O35" s="41"/>
      <c r="P35" s="41"/>
      <c r="Q35" s="41"/>
      <c r="R35" s="41"/>
      <c r="S35" s="41"/>
      <c r="T35" s="41"/>
      <c r="U35" s="41"/>
      <c r="V35" s="41"/>
      <c r="W35" s="16"/>
      <c r="X35" s="16"/>
      <c r="Y35" s="16"/>
      <c r="Z35" s="16"/>
      <c r="AA35" s="16"/>
      <c r="AB35" s="16"/>
      <c r="AC35" s="16"/>
      <c r="AD35" s="16"/>
      <c r="AE35" s="16"/>
    </row>
    <row r="36" spans="1:31" ht="15" x14ac:dyDescent="0.2">
      <c r="A36" s="32" t="s">
        <v>118</v>
      </c>
      <c r="B36" s="41">
        <v>1</v>
      </c>
      <c r="C36" s="40"/>
      <c r="D36" s="41">
        <v>50</v>
      </c>
      <c r="E36" s="41">
        <v>50</v>
      </c>
      <c r="F36" s="41">
        <v>20</v>
      </c>
      <c r="G36" s="41">
        <v>20</v>
      </c>
      <c r="H36" s="41">
        <v>10</v>
      </c>
      <c r="I36" s="41">
        <v>40</v>
      </c>
      <c r="J36" s="41">
        <f t="shared" si="4"/>
        <v>30</v>
      </c>
      <c r="K36" s="41"/>
      <c r="L36" s="41">
        <v>10</v>
      </c>
      <c r="M36" s="41">
        <v>2</v>
      </c>
      <c r="N36" s="41">
        <v>1</v>
      </c>
      <c r="O36" s="41"/>
      <c r="P36" s="41">
        <v>20</v>
      </c>
      <c r="Q36" s="41">
        <v>4</v>
      </c>
      <c r="R36" s="41">
        <v>1</v>
      </c>
      <c r="S36" s="41"/>
      <c r="T36" s="41"/>
      <c r="U36" s="41"/>
      <c r="V36" s="41"/>
      <c r="W36" s="16">
        <f>IF(I36&lt;25,1,0)</f>
        <v>0</v>
      </c>
      <c r="X36" s="16">
        <f>IF(I36=30,1,0)+IF(I36=40,1,0)</f>
        <v>1</v>
      </c>
      <c r="Y36" s="16">
        <f t="shared" ref="Y36:Y44" si="9">1-X36-W36</f>
        <v>0</v>
      </c>
      <c r="Z36" s="16"/>
      <c r="AA36" s="16">
        <f t="shared" si="0"/>
        <v>0</v>
      </c>
      <c r="AB36" s="16">
        <f t="shared" si="1"/>
        <v>0</v>
      </c>
      <c r="AC36" s="16">
        <f t="shared" si="2"/>
        <v>0</v>
      </c>
      <c r="AD36" s="16">
        <f t="shared" si="3"/>
        <v>1</v>
      </c>
      <c r="AE36" s="16">
        <f>1-SUM(AA36:AD36)</f>
        <v>0</v>
      </c>
    </row>
    <row r="37" spans="1:31" ht="15" x14ac:dyDescent="0.2">
      <c r="A37" s="32" t="s">
        <v>118</v>
      </c>
      <c r="B37" s="41"/>
      <c r="C37" s="40">
        <v>0.1</v>
      </c>
      <c r="D37" s="41">
        <v>40</v>
      </c>
      <c r="E37" s="41">
        <v>30</v>
      </c>
      <c r="F37" s="41">
        <v>20</v>
      </c>
      <c r="G37" s="41">
        <v>0</v>
      </c>
      <c r="H37" s="41">
        <v>30</v>
      </c>
      <c r="I37" s="41">
        <v>40</v>
      </c>
      <c r="J37" s="41">
        <f t="shared" si="4"/>
        <v>24</v>
      </c>
      <c r="K37" s="41"/>
      <c r="L37" s="41">
        <v>15</v>
      </c>
      <c r="M37" s="41">
        <v>6</v>
      </c>
      <c r="N37" s="41">
        <v>1</v>
      </c>
      <c r="O37" s="41"/>
      <c r="P37" s="41">
        <v>30</v>
      </c>
      <c r="Q37" s="41">
        <v>10</v>
      </c>
      <c r="R37" s="41"/>
      <c r="S37" s="41">
        <v>1</v>
      </c>
      <c r="T37" s="41"/>
      <c r="U37" s="41"/>
      <c r="V37" s="41"/>
      <c r="W37" s="16">
        <f>IF(I37&lt;25,1,0)</f>
        <v>0</v>
      </c>
      <c r="X37" s="16">
        <f>IF(I37=30,1,0)+IF(I37=40,1,0)</f>
        <v>1</v>
      </c>
      <c r="Y37" s="16">
        <f t="shared" si="9"/>
        <v>0</v>
      </c>
      <c r="Z37" s="16"/>
      <c r="AA37" s="16">
        <f t="shared" si="0"/>
        <v>0</v>
      </c>
      <c r="AB37" s="16">
        <f t="shared" si="1"/>
        <v>0</v>
      </c>
      <c r="AC37" s="16">
        <f t="shared" si="2"/>
        <v>0</v>
      </c>
      <c r="AD37" s="16">
        <f t="shared" si="3"/>
        <v>1</v>
      </c>
      <c r="AE37" s="16">
        <f>1-SUM(AA37:AD37)</f>
        <v>0</v>
      </c>
    </row>
    <row r="38" spans="1:31" ht="15" x14ac:dyDescent="0.2">
      <c r="A38" s="32" t="s">
        <v>118</v>
      </c>
      <c r="B38" s="41"/>
      <c r="C38" s="40">
        <v>0.2</v>
      </c>
      <c r="D38" s="41">
        <v>40</v>
      </c>
      <c r="E38" s="41">
        <v>20</v>
      </c>
      <c r="F38" s="41">
        <v>30</v>
      </c>
      <c r="G38" s="41">
        <v>0</v>
      </c>
      <c r="H38" s="41">
        <v>20</v>
      </c>
      <c r="I38" s="41">
        <v>40</v>
      </c>
      <c r="J38" s="41">
        <f t="shared" si="4"/>
        <v>22</v>
      </c>
      <c r="K38" s="41"/>
      <c r="L38" s="41">
        <v>30</v>
      </c>
      <c r="M38" s="41">
        <v>18</v>
      </c>
      <c r="N38" s="41"/>
      <c r="O38" s="41">
        <v>1</v>
      </c>
      <c r="P38" s="41">
        <v>20</v>
      </c>
      <c r="Q38" s="41">
        <v>16</v>
      </c>
      <c r="R38" s="41"/>
      <c r="S38" s="41"/>
      <c r="T38" s="41">
        <v>1</v>
      </c>
      <c r="U38" s="41"/>
      <c r="V38" s="41"/>
      <c r="W38" s="16">
        <f>IF(I38&lt;25,1,0)</f>
        <v>0</v>
      </c>
      <c r="X38" s="16">
        <f>IF(I38=30,1,0)+IF(I38=40,1,0)</f>
        <v>1</v>
      </c>
      <c r="Y38" s="16">
        <f t="shared" si="9"/>
        <v>0</v>
      </c>
      <c r="Z38" s="16"/>
      <c r="AA38" s="16">
        <f t="shared" si="0"/>
        <v>0</v>
      </c>
      <c r="AB38" s="16">
        <f t="shared" si="1"/>
        <v>0</v>
      </c>
      <c r="AC38" s="16">
        <f t="shared" si="2"/>
        <v>0</v>
      </c>
      <c r="AD38" s="16">
        <f t="shared" si="3"/>
        <v>1</v>
      </c>
      <c r="AE38" s="16">
        <f>1-SUM(AA38:AD38)</f>
        <v>0</v>
      </c>
    </row>
    <row r="39" spans="1:31" ht="15" x14ac:dyDescent="0.2">
      <c r="A39" s="32" t="s">
        <v>119</v>
      </c>
      <c r="B39" s="41">
        <v>1</v>
      </c>
      <c r="C39" s="41"/>
      <c r="D39" s="41">
        <v>10</v>
      </c>
      <c r="E39" s="41">
        <v>30</v>
      </c>
      <c r="F39" s="41">
        <v>30</v>
      </c>
      <c r="G39" s="41">
        <v>10</v>
      </c>
      <c r="H39" s="41">
        <v>20</v>
      </c>
      <c r="I39" s="41">
        <v>40</v>
      </c>
      <c r="J39" s="41">
        <f t="shared" si="4"/>
        <v>20</v>
      </c>
      <c r="K39" s="41"/>
      <c r="L39" s="41">
        <v>10</v>
      </c>
      <c r="M39" s="41">
        <v>4</v>
      </c>
      <c r="N39" s="41">
        <v>1</v>
      </c>
      <c r="O39" s="41"/>
      <c r="P39" s="41">
        <v>30</v>
      </c>
      <c r="Q39" s="41">
        <v>6</v>
      </c>
      <c r="R39" s="41"/>
      <c r="S39" s="41">
        <v>1</v>
      </c>
      <c r="T39" s="41"/>
      <c r="U39" s="41"/>
      <c r="V39" s="41"/>
      <c r="W39" s="16">
        <f>IF(I39&lt;25,1,0)</f>
        <v>0</v>
      </c>
      <c r="X39" s="16">
        <f>IF(I39=30,1,0)+IF(I39=40,1,0)</f>
        <v>1</v>
      </c>
      <c r="Y39" s="16">
        <f t="shared" si="9"/>
        <v>0</v>
      </c>
      <c r="Z39" s="16"/>
      <c r="AA39" s="16">
        <f t="shared" si="0"/>
        <v>0</v>
      </c>
      <c r="AB39" s="16">
        <f t="shared" si="1"/>
        <v>0</v>
      </c>
      <c r="AC39" s="16">
        <f t="shared" si="2"/>
        <v>1</v>
      </c>
      <c r="AD39" s="16">
        <f t="shared" si="3"/>
        <v>0</v>
      </c>
      <c r="AE39" s="16">
        <f>1-SUM(AA39:AD39)</f>
        <v>0</v>
      </c>
    </row>
    <row r="40" spans="1:31" ht="15" x14ac:dyDescent="0.2">
      <c r="A40" s="32"/>
      <c r="B40" s="41"/>
      <c r="C40" s="41"/>
      <c r="D40" s="41"/>
      <c r="E40" s="41"/>
      <c r="F40" s="41"/>
      <c r="G40" s="41"/>
      <c r="H40" s="41"/>
      <c r="I40" s="41"/>
      <c r="J40" s="41"/>
      <c r="K40" s="41"/>
      <c r="L40" s="41"/>
      <c r="M40" s="41"/>
      <c r="N40" s="41"/>
      <c r="O40" s="41"/>
      <c r="P40" s="41"/>
      <c r="Q40" s="41"/>
      <c r="R40" s="41"/>
      <c r="S40" s="41"/>
      <c r="T40" s="41"/>
      <c r="U40" s="41"/>
      <c r="V40" s="41"/>
      <c r="W40" s="16"/>
      <c r="X40" s="16"/>
      <c r="Y40" s="16"/>
      <c r="Z40" s="16"/>
      <c r="AA40" s="16"/>
      <c r="AB40" s="16"/>
      <c r="AC40" s="16"/>
      <c r="AD40" s="16"/>
      <c r="AE40" s="16"/>
    </row>
    <row r="41" spans="1:31" ht="15" x14ac:dyDescent="0.2">
      <c r="A41" s="32" t="s">
        <v>120</v>
      </c>
      <c r="B41" s="41">
        <v>1</v>
      </c>
      <c r="C41" s="41"/>
      <c r="D41" s="41">
        <v>50</v>
      </c>
      <c r="E41" s="41">
        <v>30</v>
      </c>
      <c r="F41" s="41">
        <v>20</v>
      </c>
      <c r="G41" s="41">
        <v>10</v>
      </c>
      <c r="H41" s="41">
        <v>20</v>
      </c>
      <c r="I41" s="41">
        <v>20</v>
      </c>
      <c r="J41" s="41">
        <f t="shared" si="4"/>
        <v>26</v>
      </c>
      <c r="K41" s="41"/>
      <c r="L41" s="41">
        <v>10</v>
      </c>
      <c r="M41" s="41">
        <v>22</v>
      </c>
      <c r="N41" s="41"/>
      <c r="O41" s="41">
        <v>1</v>
      </c>
      <c r="P41" s="41">
        <v>70</v>
      </c>
      <c r="Q41" s="41">
        <v>38</v>
      </c>
      <c r="R41" s="41"/>
      <c r="S41" s="41"/>
      <c r="T41" s="41"/>
      <c r="U41" s="41"/>
      <c r="V41" s="41">
        <v>1</v>
      </c>
      <c r="W41" s="16">
        <f>IF(I41&lt;25,1,0)</f>
        <v>1</v>
      </c>
      <c r="X41" s="16">
        <f>IF(I41=30,1,0)+IF(I41=40,1,0)</f>
        <v>0</v>
      </c>
      <c r="Y41" s="16">
        <f t="shared" si="9"/>
        <v>0</v>
      </c>
      <c r="Z41" s="16"/>
      <c r="AA41" s="16">
        <f t="shared" si="0"/>
        <v>0</v>
      </c>
      <c r="AB41" s="16">
        <f t="shared" si="1"/>
        <v>0</v>
      </c>
      <c r="AC41" s="16">
        <f t="shared" si="2"/>
        <v>0</v>
      </c>
      <c r="AD41" s="16">
        <f t="shared" si="3"/>
        <v>1</v>
      </c>
      <c r="AE41" s="16">
        <f>1-SUM(AA41:AD41)</f>
        <v>0</v>
      </c>
    </row>
    <row r="42" spans="1:31" ht="15" x14ac:dyDescent="0.2">
      <c r="A42" s="32" t="s">
        <v>121</v>
      </c>
      <c r="B42" s="41">
        <v>1</v>
      </c>
      <c r="C42" s="41"/>
      <c r="D42" s="41">
        <v>30</v>
      </c>
      <c r="E42" s="41">
        <v>30</v>
      </c>
      <c r="F42" s="41">
        <v>30</v>
      </c>
      <c r="G42" s="41">
        <v>0</v>
      </c>
      <c r="H42" s="41">
        <v>30</v>
      </c>
      <c r="I42" s="41">
        <v>30</v>
      </c>
      <c r="J42" s="41">
        <f t="shared" si="4"/>
        <v>24</v>
      </c>
      <c r="K42" s="41"/>
      <c r="L42" s="41">
        <v>20</v>
      </c>
      <c r="M42" s="41">
        <v>30</v>
      </c>
      <c r="N42" s="41"/>
      <c r="O42" s="41">
        <v>1</v>
      </c>
      <c r="P42" s="41">
        <v>40</v>
      </c>
      <c r="Q42" s="41">
        <v>16</v>
      </c>
      <c r="R42" s="41"/>
      <c r="S42" s="41"/>
      <c r="T42" s="41">
        <v>1</v>
      </c>
      <c r="U42" s="41"/>
      <c r="V42" s="41"/>
      <c r="W42" s="16">
        <f>IF(I42&lt;25,1,0)</f>
        <v>0</v>
      </c>
      <c r="X42" s="16">
        <f>IF(I42=30,1,0)+IF(I42=40,1,0)</f>
        <v>1</v>
      </c>
      <c r="Y42" s="16">
        <f t="shared" si="9"/>
        <v>0</v>
      </c>
      <c r="Z42" s="16"/>
      <c r="AA42" s="16">
        <f t="shared" si="0"/>
        <v>0</v>
      </c>
      <c r="AB42" s="16">
        <f t="shared" si="1"/>
        <v>0</v>
      </c>
      <c r="AC42" s="16">
        <f t="shared" si="2"/>
        <v>0</v>
      </c>
      <c r="AD42" s="16">
        <f t="shared" si="3"/>
        <v>1</v>
      </c>
      <c r="AE42" s="16">
        <f>1-SUM(AA42:AD42)</f>
        <v>0</v>
      </c>
    </row>
    <row r="43" spans="1:31" ht="15" x14ac:dyDescent="0.2">
      <c r="A43" s="32" t="s">
        <v>122</v>
      </c>
      <c r="B43" s="41"/>
      <c r="C43" s="41">
        <v>0.1</v>
      </c>
      <c r="D43" s="41">
        <v>30</v>
      </c>
      <c r="E43" s="41">
        <v>30</v>
      </c>
      <c r="F43" s="41">
        <v>10</v>
      </c>
      <c r="G43" s="41">
        <v>0</v>
      </c>
      <c r="H43" s="41">
        <v>10</v>
      </c>
      <c r="I43" s="41">
        <v>30</v>
      </c>
      <c r="J43" s="41">
        <f t="shared" si="4"/>
        <v>16</v>
      </c>
      <c r="K43" s="41"/>
      <c r="L43" s="41">
        <v>20</v>
      </c>
      <c r="M43" s="41">
        <v>16</v>
      </c>
      <c r="N43" s="41"/>
      <c r="O43" s="41">
        <v>1</v>
      </c>
      <c r="P43" s="41">
        <v>30</v>
      </c>
      <c r="Q43" s="41">
        <v>28</v>
      </c>
      <c r="R43" s="41"/>
      <c r="S43" s="41"/>
      <c r="T43" s="41"/>
      <c r="U43" s="41">
        <v>1</v>
      </c>
      <c r="V43" s="41"/>
      <c r="W43" s="16">
        <f>IF(I43&lt;25,1,0)</f>
        <v>0</v>
      </c>
      <c r="X43" s="16">
        <f>IF(I43=30,1,0)+IF(I43=40,1,0)</f>
        <v>1</v>
      </c>
      <c r="Y43" s="16">
        <f t="shared" si="9"/>
        <v>0</v>
      </c>
      <c r="Z43" s="16"/>
      <c r="AA43" s="16">
        <f t="shared" si="0"/>
        <v>0</v>
      </c>
      <c r="AB43" s="16">
        <f t="shared" si="1"/>
        <v>0</v>
      </c>
      <c r="AC43" s="16">
        <f t="shared" si="2"/>
        <v>1</v>
      </c>
      <c r="AD43" s="16">
        <f t="shared" si="3"/>
        <v>0</v>
      </c>
      <c r="AE43" s="16">
        <f>1-SUM(AA43:AD43)</f>
        <v>0</v>
      </c>
    </row>
    <row r="44" spans="1:31" ht="15" x14ac:dyDescent="0.2">
      <c r="A44" s="32" t="s">
        <v>122</v>
      </c>
      <c r="B44" s="41"/>
      <c r="C44" s="41">
        <v>0.2</v>
      </c>
      <c r="D44" s="41">
        <v>50</v>
      </c>
      <c r="E44" s="41">
        <v>50</v>
      </c>
      <c r="F44" s="41">
        <v>40</v>
      </c>
      <c r="G44" s="41">
        <v>0</v>
      </c>
      <c r="H44" s="41">
        <v>10</v>
      </c>
      <c r="I44" s="41">
        <v>30</v>
      </c>
      <c r="J44" s="41">
        <f t="shared" si="4"/>
        <v>30</v>
      </c>
      <c r="K44" s="41"/>
      <c r="L44" s="41">
        <v>20</v>
      </c>
      <c r="M44" s="41">
        <v>10</v>
      </c>
      <c r="N44" s="41">
        <v>1</v>
      </c>
      <c r="O44" s="41"/>
      <c r="P44" s="41">
        <v>0</v>
      </c>
      <c r="Q44" s="41">
        <v>2</v>
      </c>
      <c r="R44" s="41">
        <v>1</v>
      </c>
      <c r="S44" s="41"/>
      <c r="T44" s="41"/>
      <c r="U44" s="32"/>
      <c r="V44" s="41"/>
      <c r="W44" s="16">
        <f>IF(I44&lt;25,1,0)</f>
        <v>0</v>
      </c>
      <c r="X44" s="16">
        <f>IF(I44=30,1,0)+IF(I44=40,1,0)</f>
        <v>1</v>
      </c>
      <c r="Y44" s="16">
        <f t="shared" si="9"/>
        <v>0</v>
      </c>
      <c r="Z44" s="16"/>
      <c r="AA44" s="16">
        <f t="shared" si="0"/>
        <v>0</v>
      </c>
      <c r="AB44" s="16">
        <f t="shared" si="1"/>
        <v>0</v>
      </c>
      <c r="AC44" s="16">
        <f t="shared" si="2"/>
        <v>0</v>
      </c>
      <c r="AD44" s="16">
        <f t="shared" si="3"/>
        <v>1</v>
      </c>
      <c r="AE44" s="16">
        <f>1-SUM(AA44:AD44)</f>
        <v>0</v>
      </c>
    </row>
    <row r="45" spans="1:31" ht="15" x14ac:dyDescent="0.2">
      <c r="A45" s="32" t="s">
        <v>122</v>
      </c>
      <c r="B45" s="41"/>
      <c r="C45" s="41">
        <v>0.3</v>
      </c>
      <c r="D45" s="41">
        <v>40</v>
      </c>
      <c r="E45" s="41">
        <v>70</v>
      </c>
      <c r="F45" s="41">
        <v>30</v>
      </c>
      <c r="G45" s="41">
        <v>0</v>
      </c>
      <c r="H45" s="41">
        <v>30</v>
      </c>
      <c r="I45" s="41">
        <v>20</v>
      </c>
      <c r="J45" s="41">
        <f>SUM(D45:H45)/5</f>
        <v>34</v>
      </c>
      <c r="K45" s="41"/>
      <c r="L45" s="41">
        <v>20</v>
      </c>
      <c r="M45" s="41">
        <v>8</v>
      </c>
      <c r="N45" s="41">
        <v>1</v>
      </c>
      <c r="O45" s="41"/>
      <c r="P45" s="41">
        <v>0</v>
      </c>
      <c r="Q45" s="41">
        <v>4</v>
      </c>
      <c r="R45" s="41">
        <v>1</v>
      </c>
      <c r="S45" s="41"/>
      <c r="T45" s="41"/>
      <c r="U45" s="32"/>
      <c r="V45" s="41"/>
      <c r="W45" s="16">
        <f>IF(I45&lt;25,1,0)</f>
        <v>1</v>
      </c>
      <c r="X45" s="16">
        <f>IF(I45=30,1,0)+IF(I45=40,1,0)</f>
        <v>0</v>
      </c>
      <c r="Y45" s="16">
        <f>1-X45-W45</f>
        <v>0</v>
      </c>
      <c r="Z45" s="16"/>
      <c r="AA45" s="16">
        <f t="shared" si="0"/>
        <v>0</v>
      </c>
      <c r="AB45" s="16">
        <f t="shared" si="1"/>
        <v>0</v>
      </c>
      <c r="AC45" s="16">
        <f t="shared" si="2"/>
        <v>0</v>
      </c>
      <c r="AD45" s="16">
        <f t="shared" si="3"/>
        <v>0</v>
      </c>
      <c r="AE45" s="16">
        <f>1-SUM(AA45:AD45)</f>
        <v>1</v>
      </c>
    </row>
    <row r="46" spans="1:31" ht="15" x14ac:dyDescent="0.2">
      <c r="A46" s="32"/>
      <c r="B46" s="41"/>
      <c r="C46" s="41"/>
      <c r="D46" s="41"/>
      <c r="E46" s="41"/>
      <c r="F46" s="41"/>
      <c r="G46" s="41"/>
      <c r="H46" s="41"/>
      <c r="I46" s="41"/>
      <c r="J46" s="41"/>
      <c r="K46" s="41"/>
      <c r="L46" s="41"/>
      <c r="M46" s="41"/>
      <c r="N46" s="41"/>
      <c r="O46" s="41"/>
      <c r="P46" s="41"/>
      <c r="Q46" s="41"/>
      <c r="R46" s="41"/>
      <c r="S46" s="41"/>
      <c r="T46" s="41"/>
      <c r="U46" s="41"/>
      <c r="V46" s="41"/>
      <c r="W46" s="16"/>
      <c r="X46" s="16"/>
      <c r="Y46" s="16"/>
      <c r="Z46" s="16"/>
      <c r="AA46" s="16"/>
      <c r="AB46" s="16"/>
      <c r="AC46" s="16"/>
      <c r="AD46" s="16"/>
      <c r="AE46" s="16"/>
    </row>
    <row r="47" spans="1:31" ht="15" x14ac:dyDescent="0.2">
      <c r="A47" s="32" t="s">
        <v>123</v>
      </c>
      <c r="B47" s="41"/>
      <c r="C47" s="40">
        <v>0.2</v>
      </c>
      <c r="D47" s="41">
        <v>50</v>
      </c>
      <c r="E47" s="41">
        <v>40</v>
      </c>
      <c r="F47" s="41">
        <v>0</v>
      </c>
      <c r="G47" s="41">
        <v>30</v>
      </c>
      <c r="H47" s="41">
        <v>20</v>
      </c>
      <c r="I47" s="41">
        <v>40</v>
      </c>
      <c r="J47" s="41">
        <f>SUM(D47:H47)/5</f>
        <v>28</v>
      </c>
      <c r="K47" s="41"/>
      <c r="L47" s="41">
        <v>30</v>
      </c>
      <c r="M47" s="41">
        <v>18</v>
      </c>
      <c r="N47" s="41"/>
      <c r="O47" s="41">
        <v>1</v>
      </c>
      <c r="P47" s="41">
        <v>20</v>
      </c>
      <c r="Q47" s="41">
        <v>16</v>
      </c>
      <c r="R47" s="41"/>
      <c r="S47" s="41"/>
      <c r="T47" s="41">
        <v>1</v>
      </c>
      <c r="U47" s="41"/>
      <c r="V47" s="41"/>
      <c r="W47" s="16">
        <f>IF(I47&lt;25,1,0)</f>
        <v>0</v>
      </c>
      <c r="X47" s="16">
        <f>IF(I47=30,1,0)+IF(I47=40,1,0)</f>
        <v>1</v>
      </c>
      <c r="Y47" s="16">
        <f>1-X47-W47</f>
        <v>0</v>
      </c>
      <c r="Z47" s="16"/>
      <c r="AA47" s="16">
        <f t="shared" si="0"/>
        <v>0</v>
      </c>
      <c r="AB47" s="16">
        <f t="shared" si="1"/>
        <v>0</v>
      </c>
      <c r="AC47" s="16">
        <f t="shared" si="2"/>
        <v>0</v>
      </c>
      <c r="AD47" s="16">
        <f t="shared" si="3"/>
        <v>1</v>
      </c>
      <c r="AE47" s="16">
        <f>1-SUM(AA47:AD47)</f>
        <v>0</v>
      </c>
    </row>
    <row r="48" spans="1:31" ht="15" x14ac:dyDescent="0.2">
      <c r="A48" s="32" t="s">
        <v>123</v>
      </c>
      <c r="B48" s="41"/>
      <c r="C48" s="41">
        <v>0.4</v>
      </c>
      <c r="D48" s="41">
        <v>70</v>
      </c>
      <c r="E48" s="41">
        <v>50</v>
      </c>
      <c r="F48" s="41">
        <v>30</v>
      </c>
      <c r="G48" s="41">
        <v>20</v>
      </c>
      <c r="H48" s="41">
        <v>40</v>
      </c>
      <c r="I48" s="41">
        <v>30</v>
      </c>
      <c r="J48" s="41">
        <f t="shared" ref="J48:J59" si="10">SUM(D48:H48)/5</f>
        <v>42</v>
      </c>
      <c r="K48" s="41"/>
      <c r="L48" s="41">
        <v>20</v>
      </c>
      <c r="M48" s="41">
        <v>42</v>
      </c>
      <c r="N48" s="41"/>
      <c r="O48" s="41">
        <v>1</v>
      </c>
      <c r="P48" s="41">
        <v>30</v>
      </c>
      <c r="Q48" s="41">
        <v>32</v>
      </c>
      <c r="R48" s="41"/>
      <c r="S48" s="41"/>
      <c r="T48" s="41"/>
      <c r="U48" s="41"/>
      <c r="V48" s="41">
        <v>1</v>
      </c>
      <c r="W48" s="16">
        <f>IF(I48&lt;25,1,0)</f>
        <v>0</v>
      </c>
      <c r="X48" s="16">
        <f>IF(I48=30,1,0)+IF(I48=40,1,0)</f>
        <v>1</v>
      </c>
      <c r="Y48" s="16">
        <f>1-X48-W48</f>
        <v>0</v>
      </c>
      <c r="Z48" s="16"/>
      <c r="AA48" s="16">
        <f t="shared" si="0"/>
        <v>0</v>
      </c>
      <c r="AB48" s="16">
        <f t="shared" si="1"/>
        <v>0</v>
      </c>
      <c r="AC48" s="16">
        <f t="shared" si="2"/>
        <v>0</v>
      </c>
      <c r="AD48" s="16">
        <f t="shared" si="3"/>
        <v>0</v>
      </c>
      <c r="AE48" s="16">
        <f>1-SUM(AA48:AD48)</f>
        <v>1</v>
      </c>
    </row>
    <row r="49" spans="1:32" ht="15" x14ac:dyDescent="0.2">
      <c r="A49" s="32" t="s">
        <v>123</v>
      </c>
      <c r="B49" s="41"/>
      <c r="C49" s="41">
        <v>1.6</v>
      </c>
      <c r="D49" s="41">
        <v>20</v>
      </c>
      <c r="E49" s="41">
        <v>30</v>
      </c>
      <c r="F49" s="41">
        <v>40</v>
      </c>
      <c r="G49" s="41">
        <v>0</v>
      </c>
      <c r="H49" s="41">
        <v>40</v>
      </c>
      <c r="I49" s="41">
        <v>30</v>
      </c>
      <c r="J49" s="41">
        <f t="shared" si="10"/>
        <v>26</v>
      </c>
      <c r="K49" s="41"/>
      <c r="L49" s="41">
        <v>10</v>
      </c>
      <c r="M49" s="41">
        <v>26</v>
      </c>
      <c r="N49" s="41"/>
      <c r="O49" s="41">
        <v>1</v>
      </c>
      <c r="P49" s="41">
        <v>30</v>
      </c>
      <c r="Q49" s="41">
        <v>42</v>
      </c>
      <c r="R49" s="41"/>
      <c r="S49" s="41"/>
      <c r="T49" s="41"/>
      <c r="U49" s="41"/>
      <c r="V49" s="41">
        <v>1</v>
      </c>
      <c r="W49" s="16">
        <f>IF(I49&lt;25,1,0)</f>
        <v>0</v>
      </c>
      <c r="X49" s="16">
        <f>IF(I49=30,1,0)+IF(I49=40,1,0)</f>
        <v>1</v>
      </c>
      <c r="Y49" s="16">
        <f>1-X49-W49</f>
        <v>0</v>
      </c>
      <c r="Z49" s="16"/>
      <c r="AA49" s="16">
        <f t="shared" si="0"/>
        <v>0</v>
      </c>
      <c r="AB49" s="16">
        <f t="shared" si="1"/>
        <v>0</v>
      </c>
      <c r="AC49" s="16">
        <f t="shared" si="2"/>
        <v>0</v>
      </c>
      <c r="AD49" s="16">
        <f t="shared" si="3"/>
        <v>1</v>
      </c>
      <c r="AE49" s="16">
        <f>1-SUM(AA49:AD49)</f>
        <v>0</v>
      </c>
    </row>
    <row r="50" spans="1:32" ht="15" x14ac:dyDescent="0.2">
      <c r="A50" s="32"/>
      <c r="B50" s="41"/>
      <c r="C50" s="41"/>
      <c r="D50" s="41"/>
      <c r="E50" s="41"/>
      <c r="F50" s="41"/>
      <c r="G50" s="41"/>
      <c r="H50" s="41"/>
      <c r="I50" s="41"/>
      <c r="J50" s="41"/>
      <c r="K50" s="41"/>
      <c r="L50" s="41"/>
      <c r="M50" s="41"/>
      <c r="N50" s="41"/>
      <c r="O50" s="41"/>
      <c r="P50" s="41"/>
      <c r="Q50" s="41"/>
      <c r="R50" s="41"/>
      <c r="S50" s="41"/>
      <c r="T50" s="41"/>
      <c r="U50" s="41"/>
      <c r="V50" s="41"/>
      <c r="W50" s="16"/>
      <c r="X50" s="16"/>
      <c r="Y50" s="16"/>
      <c r="Z50" s="16"/>
      <c r="AA50" s="16"/>
      <c r="AB50" s="16"/>
      <c r="AC50" s="16"/>
      <c r="AD50" s="16"/>
      <c r="AE50" s="16"/>
    </row>
    <row r="51" spans="1:32" ht="15" x14ac:dyDescent="0.2">
      <c r="A51" s="32" t="s">
        <v>124</v>
      </c>
      <c r="B51" s="41">
        <v>1</v>
      </c>
      <c r="C51" s="40"/>
      <c r="D51" s="41">
        <v>20</v>
      </c>
      <c r="E51" s="41">
        <v>40</v>
      </c>
      <c r="F51" s="41">
        <v>40</v>
      </c>
      <c r="G51" s="41">
        <v>0</v>
      </c>
      <c r="H51" s="41">
        <v>10</v>
      </c>
      <c r="I51" s="41">
        <v>40</v>
      </c>
      <c r="J51" s="41">
        <f t="shared" si="10"/>
        <v>22</v>
      </c>
      <c r="K51" s="41"/>
      <c r="L51" s="41">
        <v>10</v>
      </c>
      <c r="M51" s="41">
        <v>0</v>
      </c>
      <c r="N51" s="41">
        <v>1</v>
      </c>
      <c r="O51" s="41"/>
      <c r="P51" s="41">
        <v>0</v>
      </c>
      <c r="Q51" s="41">
        <v>4</v>
      </c>
      <c r="R51" s="41">
        <v>1</v>
      </c>
      <c r="S51" s="41"/>
      <c r="T51" s="41"/>
      <c r="U51" s="41"/>
      <c r="V51" s="41"/>
      <c r="W51" s="16">
        <f t="shared" ref="W51:W59" si="11">IF(I51&lt;25,1,0)</f>
        <v>0</v>
      </c>
      <c r="X51" s="16">
        <f t="shared" ref="X51:X59" si="12">IF(I51=30,1,0)+IF(I51=40,1,0)</f>
        <v>1</v>
      </c>
      <c r="Y51" s="16">
        <f t="shared" ref="Y51:Y59" si="13">1-X51-W51</f>
        <v>0</v>
      </c>
      <c r="Z51" s="16"/>
      <c r="AA51" s="16">
        <f t="shared" si="0"/>
        <v>0</v>
      </c>
      <c r="AB51" s="16">
        <f t="shared" si="1"/>
        <v>0</v>
      </c>
      <c r="AC51" s="16">
        <f t="shared" si="2"/>
        <v>0</v>
      </c>
      <c r="AD51" s="16">
        <f t="shared" si="3"/>
        <v>1</v>
      </c>
      <c r="AE51" s="16">
        <f t="shared" ref="AE51:AE59" si="14">1-SUM(AA51:AD51)</f>
        <v>0</v>
      </c>
    </row>
    <row r="52" spans="1:32" ht="15" x14ac:dyDescent="0.2">
      <c r="A52" s="32" t="s">
        <v>124</v>
      </c>
      <c r="B52" s="41"/>
      <c r="C52" s="40">
        <v>0.1</v>
      </c>
      <c r="D52" s="41">
        <v>10</v>
      </c>
      <c r="E52" s="41">
        <v>10</v>
      </c>
      <c r="F52" s="41">
        <v>20</v>
      </c>
      <c r="G52" s="41">
        <v>0</v>
      </c>
      <c r="H52" s="41">
        <v>20</v>
      </c>
      <c r="I52" s="41">
        <v>40</v>
      </c>
      <c r="J52" s="41">
        <f t="shared" si="10"/>
        <v>12</v>
      </c>
      <c r="K52" s="41"/>
      <c r="L52" s="41">
        <v>10</v>
      </c>
      <c r="M52" s="41">
        <v>10</v>
      </c>
      <c r="N52" s="41">
        <v>1</v>
      </c>
      <c r="O52" s="41"/>
      <c r="P52" s="41">
        <v>0</v>
      </c>
      <c r="Q52" s="41">
        <v>4</v>
      </c>
      <c r="R52" s="41">
        <v>1</v>
      </c>
      <c r="S52" s="41"/>
      <c r="T52" s="41"/>
      <c r="U52" s="41"/>
      <c r="V52" s="41"/>
      <c r="W52" s="16">
        <f t="shared" si="11"/>
        <v>0</v>
      </c>
      <c r="X52" s="16">
        <f t="shared" si="12"/>
        <v>1</v>
      </c>
      <c r="Y52" s="16">
        <f t="shared" si="13"/>
        <v>0</v>
      </c>
      <c r="Z52" s="16"/>
      <c r="AA52" s="16">
        <f t="shared" si="0"/>
        <v>0</v>
      </c>
      <c r="AB52" s="16">
        <f t="shared" si="1"/>
        <v>0</v>
      </c>
      <c r="AC52" s="16">
        <f t="shared" si="2"/>
        <v>1</v>
      </c>
      <c r="AD52" s="16">
        <f t="shared" si="3"/>
        <v>0</v>
      </c>
      <c r="AE52" s="16">
        <f t="shared" si="14"/>
        <v>0</v>
      </c>
    </row>
    <row r="53" spans="1:32" ht="15" x14ac:dyDescent="0.2">
      <c r="A53" s="32" t="s">
        <v>124</v>
      </c>
      <c r="B53" s="41"/>
      <c r="C53" s="40">
        <v>0.3</v>
      </c>
      <c r="D53" s="41">
        <v>20</v>
      </c>
      <c r="E53" s="41">
        <v>30</v>
      </c>
      <c r="F53" s="41">
        <v>40</v>
      </c>
      <c r="G53" s="41">
        <v>0</v>
      </c>
      <c r="H53" s="41">
        <v>40</v>
      </c>
      <c r="I53" s="41">
        <v>30</v>
      </c>
      <c r="J53" s="41">
        <f t="shared" si="10"/>
        <v>26</v>
      </c>
      <c r="K53" s="41"/>
      <c r="L53" s="41">
        <v>10</v>
      </c>
      <c r="M53" s="41">
        <v>0</v>
      </c>
      <c r="N53" s="41">
        <v>1</v>
      </c>
      <c r="O53" s="41"/>
      <c r="P53" s="41">
        <v>0</v>
      </c>
      <c r="Q53" s="41">
        <v>2</v>
      </c>
      <c r="R53" s="41">
        <v>1</v>
      </c>
      <c r="S53" s="41"/>
      <c r="T53" s="41"/>
      <c r="U53" s="41"/>
      <c r="V53" s="41"/>
      <c r="W53" s="16">
        <f t="shared" si="11"/>
        <v>0</v>
      </c>
      <c r="X53" s="16">
        <f t="shared" si="12"/>
        <v>1</v>
      </c>
      <c r="Y53" s="16">
        <f t="shared" si="13"/>
        <v>0</v>
      </c>
      <c r="Z53" s="16"/>
      <c r="AA53" s="16">
        <f t="shared" si="0"/>
        <v>0</v>
      </c>
      <c r="AB53" s="16">
        <f t="shared" si="1"/>
        <v>0</v>
      </c>
      <c r="AC53" s="16">
        <f t="shared" si="2"/>
        <v>0</v>
      </c>
      <c r="AD53" s="16">
        <f t="shared" si="3"/>
        <v>1</v>
      </c>
      <c r="AE53" s="16">
        <f t="shared" si="14"/>
        <v>0</v>
      </c>
    </row>
    <row r="54" spans="1:32" ht="15" x14ac:dyDescent="0.2">
      <c r="A54" s="32" t="s">
        <v>124</v>
      </c>
      <c r="B54" s="41"/>
      <c r="C54" s="40">
        <v>0.4</v>
      </c>
      <c r="D54" s="41">
        <v>50</v>
      </c>
      <c r="E54" s="41">
        <v>30</v>
      </c>
      <c r="F54" s="41">
        <v>30</v>
      </c>
      <c r="G54" s="41">
        <v>20</v>
      </c>
      <c r="H54" s="41">
        <v>40</v>
      </c>
      <c r="I54" s="41">
        <v>40</v>
      </c>
      <c r="J54" s="41">
        <f t="shared" si="10"/>
        <v>34</v>
      </c>
      <c r="K54" s="41"/>
      <c r="L54" s="41">
        <v>10</v>
      </c>
      <c r="M54" s="41">
        <v>8</v>
      </c>
      <c r="N54" s="41">
        <v>1</v>
      </c>
      <c r="O54" s="41"/>
      <c r="P54" s="41">
        <v>20</v>
      </c>
      <c r="Q54" s="41">
        <v>10</v>
      </c>
      <c r="R54" s="41"/>
      <c r="S54" s="41">
        <v>1</v>
      </c>
      <c r="T54" s="41"/>
      <c r="U54" s="41"/>
      <c r="V54" s="41"/>
      <c r="W54" s="16">
        <f t="shared" si="11"/>
        <v>0</v>
      </c>
      <c r="X54" s="16">
        <f t="shared" si="12"/>
        <v>1</v>
      </c>
      <c r="Y54" s="16">
        <f t="shared" si="13"/>
        <v>0</v>
      </c>
      <c r="Z54" s="16"/>
      <c r="AA54" s="16">
        <f t="shared" si="0"/>
        <v>0</v>
      </c>
      <c r="AB54" s="16">
        <f t="shared" si="1"/>
        <v>0</v>
      </c>
      <c r="AC54" s="16">
        <f t="shared" si="2"/>
        <v>0</v>
      </c>
      <c r="AD54" s="16">
        <f t="shared" si="3"/>
        <v>0</v>
      </c>
      <c r="AE54" s="16">
        <f t="shared" si="14"/>
        <v>1</v>
      </c>
    </row>
    <row r="55" spans="1:32" ht="15" x14ac:dyDescent="0.2">
      <c r="A55" s="32" t="s">
        <v>124</v>
      </c>
      <c r="B55" s="41"/>
      <c r="C55" s="40">
        <v>0.9</v>
      </c>
      <c r="D55" s="41">
        <v>20</v>
      </c>
      <c r="E55" s="41">
        <v>40</v>
      </c>
      <c r="F55" s="41">
        <v>40</v>
      </c>
      <c r="G55" s="41">
        <v>30</v>
      </c>
      <c r="H55" s="41">
        <v>10</v>
      </c>
      <c r="I55" s="41">
        <v>40</v>
      </c>
      <c r="J55" s="41">
        <f t="shared" si="10"/>
        <v>28</v>
      </c>
      <c r="K55" s="41"/>
      <c r="L55" s="41">
        <v>10</v>
      </c>
      <c r="M55" s="41">
        <v>6</v>
      </c>
      <c r="N55" s="41">
        <v>1</v>
      </c>
      <c r="O55" s="41"/>
      <c r="P55" s="41">
        <v>10</v>
      </c>
      <c r="Q55" s="41">
        <v>8</v>
      </c>
      <c r="R55" s="41"/>
      <c r="S55" s="41">
        <v>1</v>
      </c>
      <c r="T55" s="41"/>
      <c r="U55" s="41"/>
      <c r="V55" s="41"/>
      <c r="W55" s="16">
        <f t="shared" si="11"/>
        <v>0</v>
      </c>
      <c r="X55" s="16">
        <f t="shared" si="12"/>
        <v>1</v>
      </c>
      <c r="Y55" s="16">
        <f t="shared" si="13"/>
        <v>0</v>
      </c>
      <c r="Z55" s="16"/>
      <c r="AA55" s="16">
        <f t="shared" si="0"/>
        <v>0</v>
      </c>
      <c r="AB55" s="16">
        <f t="shared" si="1"/>
        <v>0</v>
      </c>
      <c r="AC55" s="16">
        <f t="shared" si="2"/>
        <v>0</v>
      </c>
      <c r="AD55" s="16">
        <f t="shared" si="3"/>
        <v>1</v>
      </c>
      <c r="AE55" s="16">
        <f t="shared" si="14"/>
        <v>0</v>
      </c>
    </row>
    <row r="56" spans="1:32" ht="15" x14ac:dyDescent="0.2">
      <c r="A56" s="32" t="s">
        <v>124</v>
      </c>
      <c r="B56" s="41"/>
      <c r="C56" s="40">
        <v>1</v>
      </c>
      <c r="D56" s="41">
        <v>20</v>
      </c>
      <c r="E56" s="41">
        <v>30</v>
      </c>
      <c r="F56" s="41">
        <v>20</v>
      </c>
      <c r="G56" s="41">
        <v>0</v>
      </c>
      <c r="H56" s="41">
        <v>10</v>
      </c>
      <c r="I56" s="41">
        <v>40</v>
      </c>
      <c r="J56" s="41">
        <f t="shared" si="10"/>
        <v>16</v>
      </c>
      <c r="K56" s="41"/>
      <c r="L56" s="41">
        <v>10</v>
      </c>
      <c r="M56" s="41">
        <v>0</v>
      </c>
      <c r="N56" s="41">
        <v>1</v>
      </c>
      <c r="O56" s="41"/>
      <c r="P56" s="41">
        <v>10</v>
      </c>
      <c r="Q56" s="41">
        <v>6</v>
      </c>
      <c r="R56" s="41"/>
      <c r="S56" s="41">
        <v>1</v>
      </c>
      <c r="T56" s="41"/>
      <c r="U56" s="41"/>
      <c r="V56" s="41"/>
      <c r="W56" s="16">
        <f t="shared" si="11"/>
        <v>0</v>
      </c>
      <c r="X56" s="16">
        <f t="shared" si="12"/>
        <v>1</v>
      </c>
      <c r="Y56" s="16">
        <f t="shared" si="13"/>
        <v>0</v>
      </c>
      <c r="Z56" s="16"/>
      <c r="AA56" s="16">
        <f t="shared" si="0"/>
        <v>0</v>
      </c>
      <c r="AB56" s="16">
        <f t="shared" si="1"/>
        <v>0</v>
      </c>
      <c r="AC56" s="16">
        <f t="shared" si="2"/>
        <v>1</v>
      </c>
      <c r="AD56" s="16">
        <f t="shared" si="3"/>
        <v>0</v>
      </c>
      <c r="AE56" s="16">
        <f t="shared" si="14"/>
        <v>0</v>
      </c>
    </row>
    <row r="57" spans="1:32" ht="15" x14ac:dyDescent="0.2">
      <c r="A57" s="32" t="s">
        <v>124</v>
      </c>
      <c r="B57" s="41"/>
      <c r="C57" s="40">
        <v>1.1000000000000001</v>
      </c>
      <c r="D57" s="41">
        <v>50</v>
      </c>
      <c r="E57" s="41">
        <v>30</v>
      </c>
      <c r="F57" s="41">
        <v>30</v>
      </c>
      <c r="G57" s="41">
        <v>20</v>
      </c>
      <c r="H57" s="41">
        <v>20</v>
      </c>
      <c r="I57" s="41">
        <v>20</v>
      </c>
      <c r="J57" s="41">
        <f t="shared" si="10"/>
        <v>30</v>
      </c>
      <c r="K57" s="41"/>
      <c r="L57" s="41">
        <v>5</v>
      </c>
      <c r="M57" s="41">
        <v>0</v>
      </c>
      <c r="N57" s="41">
        <v>1</v>
      </c>
      <c r="O57" s="41"/>
      <c r="P57" s="41">
        <v>20</v>
      </c>
      <c r="Q57" s="41">
        <v>14</v>
      </c>
      <c r="R57" s="41"/>
      <c r="S57" s="41"/>
      <c r="T57" s="41">
        <v>1</v>
      </c>
      <c r="U57" s="41"/>
      <c r="V57" s="41"/>
      <c r="W57" s="16">
        <f t="shared" si="11"/>
        <v>1</v>
      </c>
      <c r="X57" s="16">
        <f t="shared" si="12"/>
        <v>0</v>
      </c>
      <c r="Y57" s="16">
        <f t="shared" si="13"/>
        <v>0</v>
      </c>
      <c r="Z57" s="16"/>
      <c r="AA57" s="16">
        <f t="shared" si="0"/>
        <v>0</v>
      </c>
      <c r="AB57" s="16">
        <f t="shared" si="1"/>
        <v>0</v>
      </c>
      <c r="AC57" s="16">
        <f t="shared" si="2"/>
        <v>0</v>
      </c>
      <c r="AD57" s="16">
        <f t="shared" si="3"/>
        <v>1</v>
      </c>
      <c r="AE57" s="16">
        <f t="shared" si="14"/>
        <v>0</v>
      </c>
    </row>
    <row r="58" spans="1:32" ht="15" x14ac:dyDescent="0.2">
      <c r="A58" s="32" t="s">
        <v>124</v>
      </c>
      <c r="B58" s="41"/>
      <c r="C58" s="40">
        <v>1.3</v>
      </c>
      <c r="D58" s="41">
        <v>50</v>
      </c>
      <c r="E58" s="41">
        <v>40</v>
      </c>
      <c r="F58" s="41">
        <v>40</v>
      </c>
      <c r="G58" s="41">
        <v>20</v>
      </c>
      <c r="H58" s="41">
        <v>10</v>
      </c>
      <c r="I58" s="41">
        <v>50</v>
      </c>
      <c r="J58" s="41">
        <f t="shared" si="10"/>
        <v>32</v>
      </c>
      <c r="K58" s="41"/>
      <c r="L58" s="41">
        <v>10</v>
      </c>
      <c r="M58" s="41">
        <v>4</v>
      </c>
      <c r="N58" s="41">
        <v>1</v>
      </c>
      <c r="O58" s="41"/>
      <c r="P58" s="41">
        <v>0</v>
      </c>
      <c r="Q58" s="41">
        <v>6</v>
      </c>
      <c r="R58" s="41">
        <v>1</v>
      </c>
      <c r="S58" s="41"/>
      <c r="T58" s="41"/>
      <c r="U58" s="41"/>
      <c r="V58" s="41"/>
      <c r="W58" s="16">
        <f t="shared" si="11"/>
        <v>0</v>
      </c>
      <c r="X58" s="16">
        <f t="shared" si="12"/>
        <v>0</v>
      </c>
      <c r="Y58" s="16">
        <f t="shared" si="13"/>
        <v>1</v>
      </c>
      <c r="Z58" s="16"/>
      <c r="AA58" s="16">
        <f t="shared" si="0"/>
        <v>0</v>
      </c>
      <c r="AB58" s="16">
        <f t="shared" si="1"/>
        <v>0</v>
      </c>
      <c r="AC58" s="16">
        <f t="shared" si="2"/>
        <v>0</v>
      </c>
      <c r="AD58" s="16">
        <f t="shared" si="3"/>
        <v>0</v>
      </c>
      <c r="AE58" s="16">
        <f t="shared" si="14"/>
        <v>1</v>
      </c>
    </row>
    <row r="59" spans="1:32" ht="15" x14ac:dyDescent="0.2">
      <c r="A59" s="32" t="s">
        <v>124</v>
      </c>
      <c r="B59" s="41"/>
      <c r="C59" s="40">
        <v>2.1</v>
      </c>
      <c r="D59" s="41">
        <v>50</v>
      </c>
      <c r="E59" s="41">
        <v>20</v>
      </c>
      <c r="F59" s="41">
        <v>20</v>
      </c>
      <c r="G59" s="41">
        <v>30</v>
      </c>
      <c r="H59" s="41">
        <v>30</v>
      </c>
      <c r="I59" s="41">
        <v>50</v>
      </c>
      <c r="J59" s="41">
        <f t="shared" si="10"/>
        <v>30</v>
      </c>
      <c r="K59" s="41"/>
      <c r="L59" s="41">
        <v>0</v>
      </c>
      <c r="M59" s="41">
        <v>0</v>
      </c>
      <c r="N59" s="41">
        <v>1</v>
      </c>
      <c r="O59" s="41"/>
      <c r="P59" s="41">
        <v>40</v>
      </c>
      <c r="Q59" s="41">
        <v>16</v>
      </c>
      <c r="R59" s="41"/>
      <c r="S59" s="41"/>
      <c r="T59" s="41">
        <v>1</v>
      </c>
      <c r="U59" s="41"/>
      <c r="V59" s="41"/>
      <c r="W59" s="16">
        <f t="shared" si="11"/>
        <v>0</v>
      </c>
      <c r="X59" s="16">
        <f t="shared" si="12"/>
        <v>0</v>
      </c>
      <c r="Y59" s="16">
        <f t="shared" si="13"/>
        <v>1</v>
      </c>
      <c r="Z59" s="16"/>
      <c r="AA59" s="16">
        <f t="shared" si="0"/>
        <v>0</v>
      </c>
      <c r="AB59" s="16">
        <f t="shared" si="1"/>
        <v>0</v>
      </c>
      <c r="AC59" s="16">
        <f t="shared" si="2"/>
        <v>0</v>
      </c>
      <c r="AD59" s="16">
        <f t="shared" si="3"/>
        <v>1</v>
      </c>
      <c r="AE59" s="16">
        <f t="shared" si="14"/>
        <v>0</v>
      </c>
    </row>
    <row r="60" spans="1:32" ht="15" x14ac:dyDescent="0.2">
      <c r="A60" s="32" t="s">
        <v>124</v>
      </c>
      <c r="B60" s="41"/>
      <c r="C60" s="40">
        <v>2.2000000000000002</v>
      </c>
      <c r="D60" s="41">
        <v>50</v>
      </c>
      <c r="E60" s="41">
        <v>30</v>
      </c>
      <c r="F60" s="41">
        <v>40</v>
      </c>
      <c r="G60" s="41">
        <v>20</v>
      </c>
      <c r="H60" s="41">
        <v>30</v>
      </c>
      <c r="I60" s="41">
        <v>20</v>
      </c>
      <c r="J60" s="41">
        <f>SUM(D60:H60)/5</f>
        <v>34</v>
      </c>
      <c r="K60" s="41"/>
      <c r="L60" s="41">
        <v>5</v>
      </c>
      <c r="M60" s="41">
        <v>0</v>
      </c>
      <c r="N60" s="41">
        <v>1</v>
      </c>
      <c r="O60" s="41"/>
      <c r="P60" s="41">
        <v>30</v>
      </c>
      <c r="Q60" s="41">
        <v>24</v>
      </c>
      <c r="R60" s="41"/>
      <c r="S60" s="41"/>
      <c r="T60" s="41"/>
      <c r="U60" s="41">
        <v>1</v>
      </c>
      <c r="V60" s="41"/>
      <c r="W60" s="16">
        <f>IF(I60&lt;25,1,0)</f>
        <v>1</v>
      </c>
      <c r="X60" s="16">
        <f>IF(I60=30,1,0)+IF(I60=40,1,0)</f>
        <v>0</v>
      </c>
      <c r="Y60" s="16">
        <f>1-X60-W60</f>
        <v>0</v>
      </c>
      <c r="Z60" s="16"/>
      <c r="AA60" s="16">
        <f t="shared" si="0"/>
        <v>0</v>
      </c>
      <c r="AB60" s="16">
        <f t="shared" si="1"/>
        <v>0</v>
      </c>
      <c r="AC60" s="16">
        <f t="shared" si="2"/>
        <v>0</v>
      </c>
      <c r="AD60" s="16">
        <f t="shared" si="3"/>
        <v>0</v>
      </c>
      <c r="AE60" s="16">
        <f>1-SUM(AA60:AD60)</f>
        <v>1</v>
      </c>
    </row>
    <row r="61" spans="1:32" ht="15" x14ac:dyDescent="0.2">
      <c r="A61" s="32"/>
      <c r="B61" s="41"/>
      <c r="C61" s="40"/>
      <c r="D61" s="41"/>
      <c r="E61" s="41"/>
      <c r="F61" s="41"/>
      <c r="G61" s="41"/>
      <c r="H61" s="41"/>
      <c r="I61" s="41"/>
      <c r="J61" s="41"/>
      <c r="K61" s="41"/>
      <c r="L61" s="41"/>
      <c r="M61" s="41"/>
      <c r="N61" s="41"/>
      <c r="O61" s="41"/>
      <c r="P61" s="41"/>
      <c r="Q61" s="41"/>
      <c r="R61" s="41"/>
      <c r="S61" s="41"/>
      <c r="T61" s="41"/>
      <c r="U61" s="41"/>
      <c r="V61" s="41"/>
      <c r="W61" s="16"/>
      <c r="X61" s="16"/>
      <c r="Y61" s="16"/>
      <c r="Z61" s="16"/>
      <c r="AA61" s="16"/>
      <c r="AB61" s="16"/>
      <c r="AC61" s="16"/>
      <c r="AD61" s="16"/>
      <c r="AE61" s="16"/>
    </row>
    <row r="62" spans="1:32" ht="15" x14ac:dyDescent="0.2">
      <c r="A62" s="32" t="s">
        <v>126</v>
      </c>
      <c r="B62" s="41">
        <v>1</v>
      </c>
      <c r="C62" s="40"/>
      <c r="D62" s="41">
        <v>20</v>
      </c>
      <c r="E62" s="41">
        <v>50</v>
      </c>
      <c r="F62" s="41">
        <v>50</v>
      </c>
      <c r="G62" s="41">
        <v>40</v>
      </c>
      <c r="H62" s="41">
        <v>10</v>
      </c>
      <c r="I62" s="41">
        <v>40</v>
      </c>
      <c r="J62" s="41">
        <f>SUM(D62:H62)/5</f>
        <v>34</v>
      </c>
      <c r="K62" s="41"/>
      <c r="L62" s="41">
        <v>30</v>
      </c>
      <c r="M62" s="41">
        <v>14</v>
      </c>
      <c r="N62" s="41">
        <v>1</v>
      </c>
      <c r="O62" s="41"/>
      <c r="P62" s="41">
        <v>20</v>
      </c>
      <c r="Q62" s="41">
        <v>10</v>
      </c>
      <c r="R62" s="41"/>
      <c r="S62" s="41">
        <v>1</v>
      </c>
      <c r="T62" s="41"/>
      <c r="U62" s="41"/>
      <c r="V62" s="41"/>
      <c r="W62" s="16">
        <f>IF(I62&lt;25,1,0)</f>
        <v>0</v>
      </c>
      <c r="X62" s="16">
        <f>IF(I62=30,1,0)+IF(I62=40,1,0)</f>
        <v>1</v>
      </c>
      <c r="Y62" s="16">
        <f>1-X62-W62</f>
        <v>0</v>
      </c>
      <c r="Z62" s="16"/>
      <c r="AA62" s="16">
        <f t="shared" si="0"/>
        <v>0</v>
      </c>
      <c r="AB62" s="16">
        <f t="shared" si="1"/>
        <v>0</v>
      </c>
      <c r="AC62" s="16">
        <f t="shared" si="2"/>
        <v>0</v>
      </c>
      <c r="AD62" s="16">
        <f t="shared" si="3"/>
        <v>0</v>
      </c>
      <c r="AE62" s="16">
        <f>1-SUM(AA62:AD62)</f>
        <v>1</v>
      </c>
    </row>
    <row r="63" spans="1:32" ht="15" x14ac:dyDescent="0.2">
      <c r="A63" s="32" t="s">
        <v>125</v>
      </c>
      <c r="B63" s="41"/>
      <c r="C63" s="40">
        <v>0.2</v>
      </c>
      <c r="D63" s="41">
        <v>10</v>
      </c>
      <c r="E63" s="41">
        <v>40</v>
      </c>
      <c r="F63" s="41">
        <v>30</v>
      </c>
      <c r="G63" s="41">
        <v>20</v>
      </c>
      <c r="H63" s="41">
        <v>10</v>
      </c>
      <c r="I63" s="41">
        <v>40</v>
      </c>
      <c r="J63" s="41">
        <f>SUM(D63:H63)/5</f>
        <v>22</v>
      </c>
      <c r="K63" s="41"/>
      <c r="L63" s="41">
        <v>20</v>
      </c>
      <c r="M63" s="41">
        <v>2</v>
      </c>
      <c r="N63" s="41">
        <v>1</v>
      </c>
      <c r="O63" s="41"/>
      <c r="P63" s="41">
        <v>20</v>
      </c>
      <c r="Q63" s="41">
        <v>4</v>
      </c>
      <c r="R63" s="41">
        <v>1</v>
      </c>
      <c r="S63" s="41"/>
      <c r="T63" s="41"/>
      <c r="U63" s="41"/>
      <c r="V63" s="41"/>
      <c r="W63" s="16">
        <f>IF(I63&lt;25,1,0)</f>
        <v>0</v>
      </c>
      <c r="X63" s="16">
        <f>IF(I63=30,1,0)+IF(I63=40,1,0)</f>
        <v>1</v>
      </c>
      <c r="Y63" s="16">
        <f>1-X63-W63</f>
        <v>0</v>
      </c>
      <c r="Z63" s="16"/>
      <c r="AA63" s="16">
        <f>IF(J63&lt;AA$9,1,0)</f>
        <v>0</v>
      </c>
      <c r="AB63" s="16">
        <f>IF(J63&lt;AB$9,1,0)-AA63</f>
        <v>0</v>
      </c>
      <c r="AC63" s="16">
        <f>IF(J63&lt;AC$9,1,0)-AA63-AB63</f>
        <v>0</v>
      </c>
      <c r="AD63" s="16">
        <f>IF(J63&lt;AD$9,1,0)-AA63-AB63-AC63</f>
        <v>1</v>
      </c>
      <c r="AE63" s="16">
        <f>1-SUM(AA63:AD63)</f>
        <v>0</v>
      </c>
    </row>
    <row r="64" spans="1:32" ht="15" x14ac:dyDescent="0.2">
      <c r="A64" s="32"/>
      <c r="B64" s="41"/>
      <c r="C64" s="41"/>
      <c r="D64" s="41"/>
      <c r="E64" s="41"/>
      <c r="F64" s="41"/>
      <c r="G64" s="41"/>
      <c r="H64" s="32"/>
      <c r="I64" s="32"/>
      <c r="J64" s="32"/>
      <c r="K64" s="32"/>
      <c r="L64" s="32"/>
      <c r="M64" s="32"/>
      <c r="N64" s="32"/>
      <c r="O64" s="32"/>
      <c r="P64" s="32"/>
      <c r="Q64" s="32"/>
      <c r="R64" s="32"/>
      <c r="S64" s="32"/>
      <c r="T64" s="32"/>
      <c r="U64" s="32"/>
      <c r="V64" s="32"/>
      <c r="AA64" s="20"/>
      <c r="AF64" s="19"/>
    </row>
    <row r="65" spans="1:31" ht="15" x14ac:dyDescent="0.2">
      <c r="A65" s="32" t="s">
        <v>127</v>
      </c>
      <c r="B65" s="41">
        <f>COUNT(B12:B63)</f>
        <v>11</v>
      </c>
      <c r="C65" s="41">
        <f>COUNT(C12:C63)</f>
        <v>31</v>
      </c>
      <c r="D65" s="41"/>
      <c r="E65" s="41"/>
      <c r="F65" s="41"/>
      <c r="G65" s="41"/>
      <c r="H65" s="41">
        <f>COUNT(H12:H63)</f>
        <v>42</v>
      </c>
      <c r="I65" s="41">
        <f>COUNT(I12:I63)</f>
        <v>42</v>
      </c>
      <c r="J65" s="41">
        <f>COUNT(J12:J63)</f>
        <v>42</v>
      </c>
      <c r="K65" s="41"/>
      <c r="L65" s="41">
        <f>COUNT(L12:L63)</f>
        <v>42</v>
      </c>
      <c r="M65" s="41">
        <f>COUNT(M12:M63)</f>
        <v>42</v>
      </c>
      <c r="N65" s="41">
        <f>COUNT(N12:N63)</f>
        <v>27</v>
      </c>
      <c r="O65" s="41">
        <f>COUNT(O12:O63)</f>
        <v>15</v>
      </c>
      <c r="P65" s="41"/>
      <c r="Q65" s="41"/>
      <c r="R65" s="41">
        <f>COUNT(R12:R63)</f>
        <v>9</v>
      </c>
      <c r="S65" s="41">
        <f>COUNT(S12:S63)</f>
        <v>14</v>
      </c>
      <c r="T65" s="41">
        <f>COUNT(T12:T63)</f>
        <v>11</v>
      </c>
      <c r="U65" s="41">
        <f>COUNT(U12:U63)</f>
        <v>4</v>
      </c>
      <c r="V65" s="41">
        <f>COUNT(V12:V63)</f>
        <v>4</v>
      </c>
      <c r="W65" s="31">
        <f>SUM(W12:W63)</f>
        <v>5</v>
      </c>
      <c r="X65" s="31">
        <f>SUM(X12:X63)</f>
        <v>34</v>
      </c>
      <c r="Y65" s="31">
        <f>SUM(Y12:Y63)</f>
        <v>3</v>
      </c>
      <c r="Z65" s="16"/>
      <c r="AA65" s="31">
        <f>SUM(AA12:AA63)</f>
        <v>1</v>
      </c>
      <c r="AB65" s="31">
        <f>SUM(AB12:AB63)</f>
        <v>3</v>
      </c>
      <c r="AC65" s="31">
        <f>SUM(AC12:AC63)</f>
        <v>14</v>
      </c>
      <c r="AD65" s="31">
        <f>SUM(AD12:AD63)</f>
        <v>18</v>
      </c>
      <c r="AE65" s="31">
        <f>SUM(AE12:AE63)</f>
        <v>6</v>
      </c>
    </row>
    <row r="66" spans="1:31" ht="15" x14ac:dyDescent="0.2">
      <c r="A66" s="32" t="s">
        <v>29</v>
      </c>
      <c r="B66" s="41"/>
      <c r="C66" s="41"/>
      <c r="D66" s="42">
        <f t="shared" ref="D66:M66" si="15">AVERAGE(D12:D63)</f>
        <v>28.333333333333332</v>
      </c>
      <c r="E66" s="42">
        <f t="shared" si="15"/>
        <v>30.714285714285715</v>
      </c>
      <c r="F66" s="42">
        <f t="shared" si="15"/>
        <v>23.571428571428573</v>
      </c>
      <c r="G66" s="42">
        <f t="shared" si="15"/>
        <v>10</v>
      </c>
      <c r="H66" s="42">
        <f t="shared" si="15"/>
        <v>19.047619047619047</v>
      </c>
      <c r="I66" s="42">
        <f t="shared" si="15"/>
        <v>36.904761904761905</v>
      </c>
      <c r="J66" s="42">
        <f t="shared" si="15"/>
        <v>22.333333333333332</v>
      </c>
      <c r="K66" s="42"/>
      <c r="L66" s="42">
        <f t="shared" si="15"/>
        <v>16.547619047619047</v>
      </c>
      <c r="M66" s="42">
        <f t="shared" si="15"/>
        <v>9.9047619047619051</v>
      </c>
      <c r="N66" s="42"/>
      <c r="O66" s="42"/>
      <c r="P66" s="42">
        <f>AVERAGE(P12:P63)</f>
        <v>21.19047619047619</v>
      </c>
      <c r="Q66" s="42">
        <f>AVERAGE(Q12:Q63)</f>
        <v>13.428571428571429</v>
      </c>
      <c r="R66" s="42"/>
      <c r="S66" s="41"/>
      <c r="T66" s="41"/>
      <c r="U66" s="41"/>
      <c r="V66" s="41"/>
      <c r="W66" s="16"/>
      <c r="X66" s="16"/>
      <c r="Y66" s="16"/>
      <c r="Z66" s="16"/>
      <c r="AA66" s="30"/>
      <c r="AB66" s="16"/>
      <c r="AC66" s="16"/>
      <c r="AD66" s="16"/>
      <c r="AE66" s="16"/>
    </row>
    <row r="67" spans="1:31" x14ac:dyDescent="0.2">
      <c r="AA67" s="20"/>
    </row>
    <row r="68" spans="1:31" x14ac:dyDescent="0.2">
      <c r="AA68"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1"/>
  <sheetViews>
    <sheetView topLeftCell="A10" workbookViewId="0">
      <selection activeCell="A10" sqref="A10"/>
    </sheetView>
  </sheetViews>
  <sheetFormatPr defaultRowHeight="12.75" x14ac:dyDescent="0.2"/>
  <cols>
    <col min="1" max="1" width="27.85546875" customWidth="1"/>
    <col min="4" max="4" width="9.140625" customWidth="1"/>
    <col min="5" max="5" width="11.28515625" customWidth="1"/>
    <col min="6" max="6" width="9.140625" customWidth="1"/>
    <col min="7" max="7" width="13" customWidth="1"/>
    <col min="8" max="9" width="9.140625" customWidth="1"/>
    <col min="10" max="10" width="12.42578125" customWidth="1"/>
    <col min="11" max="12" width="9.140625" customWidth="1"/>
    <col min="13" max="13" width="13.140625" customWidth="1"/>
    <col min="14" max="14" width="5.5703125" customWidth="1"/>
    <col min="15" max="15" width="11.5703125" customWidth="1"/>
    <col min="16" max="17" width="9.140625" customWidth="1"/>
    <col min="18" max="18" width="4.28515625" customWidth="1"/>
    <col min="20" max="20" width="11.85546875" customWidth="1"/>
    <col min="22" max="22" width="12.140625" customWidth="1"/>
  </cols>
  <sheetData>
    <row r="1" spans="1:31" ht="15" x14ac:dyDescent="0.2">
      <c r="A1" s="32" t="s">
        <v>139</v>
      </c>
      <c r="B1" s="32"/>
      <c r="C1" s="32"/>
      <c r="D1" s="32"/>
      <c r="E1" s="32"/>
      <c r="F1" s="32"/>
      <c r="G1" s="32"/>
      <c r="H1" s="32"/>
      <c r="I1" s="32"/>
      <c r="J1" s="32"/>
      <c r="K1" s="32"/>
      <c r="L1" s="32"/>
      <c r="M1" s="32"/>
      <c r="N1" s="32"/>
      <c r="O1" s="32"/>
      <c r="P1" s="32"/>
      <c r="Q1" s="32"/>
      <c r="R1" s="32"/>
      <c r="W1" s="20"/>
    </row>
    <row r="2" spans="1:31" ht="20.25" x14ac:dyDescent="0.3">
      <c r="A2" s="43" t="s">
        <v>95</v>
      </c>
      <c r="B2" s="32"/>
      <c r="C2" s="32"/>
      <c r="D2" s="32"/>
      <c r="E2" s="32"/>
      <c r="F2" s="32"/>
      <c r="G2" s="32"/>
      <c r="H2" s="33">
        <v>2016</v>
      </c>
      <c r="I2" s="32"/>
      <c r="J2" s="32"/>
      <c r="K2" s="32"/>
      <c r="L2" s="32"/>
      <c r="M2" s="32"/>
      <c r="N2" s="32"/>
      <c r="O2" s="32"/>
      <c r="P2" s="32"/>
      <c r="Q2" s="32"/>
      <c r="R2" s="32"/>
      <c r="W2" s="20"/>
    </row>
    <row r="3" spans="1:31" ht="15" x14ac:dyDescent="0.2">
      <c r="A3" s="34"/>
      <c r="B3" s="32"/>
      <c r="C3" s="32"/>
      <c r="D3" s="32"/>
      <c r="E3" s="32"/>
      <c r="F3" s="32"/>
      <c r="G3" s="32"/>
      <c r="H3" s="32"/>
      <c r="I3" s="32"/>
      <c r="J3" s="32"/>
      <c r="K3" s="32"/>
      <c r="L3" s="32"/>
      <c r="M3" s="32"/>
      <c r="N3" s="32"/>
      <c r="O3" s="32"/>
      <c r="P3" s="32"/>
      <c r="Q3" s="32"/>
      <c r="R3" s="32"/>
      <c r="W3" s="20"/>
    </row>
    <row r="4" spans="1:31" ht="15" x14ac:dyDescent="0.2">
      <c r="A4" s="32" t="s">
        <v>93</v>
      </c>
      <c r="B4" s="32"/>
      <c r="C4" s="32"/>
      <c r="D4" s="32"/>
      <c r="E4" s="32"/>
      <c r="F4" s="32"/>
      <c r="G4" s="32"/>
      <c r="H4" s="32"/>
      <c r="I4" s="32"/>
      <c r="J4" s="32"/>
      <c r="K4" s="32"/>
      <c r="L4" s="32"/>
      <c r="M4" s="32"/>
      <c r="N4" s="32"/>
      <c r="O4" s="32"/>
      <c r="P4" s="32"/>
      <c r="Q4" s="32"/>
      <c r="R4" s="32"/>
      <c r="W4" s="20"/>
    </row>
    <row r="5" spans="1:31" ht="15" x14ac:dyDescent="0.2">
      <c r="A5" s="35"/>
      <c r="B5" s="32"/>
      <c r="C5" s="32"/>
      <c r="D5" s="32"/>
      <c r="E5" s="32"/>
      <c r="F5" s="32"/>
      <c r="G5" s="32"/>
      <c r="H5" s="32"/>
      <c r="I5" s="32"/>
      <c r="J5" s="32"/>
      <c r="K5" s="32"/>
      <c r="L5" s="32"/>
      <c r="M5" s="32"/>
      <c r="N5" s="32"/>
      <c r="O5" s="32"/>
      <c r="P5" s="32"/>
      <c r="Q5" s="32"/>
      <c r="R5" s="32"/>
      <c r="W5" s="20"/>
    </row>
    <row r="6" spans="1:31" ht="15" x14ac:dyDescent="0.2">
      <c r="A6" s="35" t="s">
        <v>94</v>
      </c>
      <c r="B6" s="32"/>
      <c r="C6" s="32"/>
      <c r="D6" s="32"/>
      <c r="E6" s="32"/>
      <c r="F6" s="32"/>
      <c r="G6" s="32"/>
      <c r="H6" s="32"/>
      <c r="I6" s="32"/>
      <c r="J6" s="32"/>
      <c r="K6" s="32"/>
      <c r="L6" s="32"/>
      <c r="M6" s="32"/>
      <c r="N6" s="32"/>
      <c r="O6" s="32"/>
      <c r="P6" s="32"/>
      <c r="Q6" s="32"/>
      <c r="R6" s="32"/>
      <c r="Z6" s="8"/>
      <c r="AA6" s="8"/>
    </row>
    <row r="7" spans="1:31" ht="15" x14ac:dyDescent="0.2">
      <c r="A7" s="36">
        <v>1</v>
      </c>
      <c r="B7" s="32" t="s">
        <v>108</v>
      </c>
      <c r="C7" s="32"/>
      <c r="D7" s="32"/>
      <c r="E7" s="32"/>
      <c r="F7" s="32"/>
      <c r="G7" s="32"/>
      <c r="H7" s="32"/>
      <c r="I7" s="32"/>
      <c r="J7" s="32"/>
      <c r="K7" s="32"/>
      <c r="L7" s="32"/>
      <c r="M7" s="32"/>
      <c r="N7" s="32"/>
      <c r="O7" s="32"/>
      <c r="P7" s="32"/>
      <c r="Q7" s="32"/>
      <c r="R7" s="32"/>
      <c r="V7" s="8"/>
      <c r="W7" s="20"/>
    </row>
    <row r="8" spans="1:31" ht="15" x14ac:dyDescent="0.2">
      <c r="A8" s="36">
        <v>2</v>
      </c>
      <c r="B8" s="32" t="s">
        <v>96</v>
      </c>
      <c r="C8" s="32"/>
      <c r="D8" s="32"/>
      <c r="E8" s="32"/>
      <c r="F8" s="32"/>
      <c r="G8" s="32"/>
      <c r="H8" s="32"/>
      <c r="I8" s="32"/>
      <c r="J8" s="32"/>
      <c r="K8" s="32"/>
      <c r="L8" s="32"/>
      <c r="M8" s="32"/>
      <c r="N8" s="32"/>
      <c r="O8" s="32"/>
      <c r="P8" s="32"/>
      <c r="Q8" s="32"/>
      <c r="R8" s="32"/>
      <c r="V8" s="8"/>
      <c r="W8" s="20"/>
    </row>
    <row r="9" spans="1:31" ht="15" x14ac:dyDescent="0.2">
      <c r="A9" s="32">
        <v>3</v>
      </c>
      <c r="B9" s="32" t="s">
        <v>182</v>
      </c>
      <c r="C9" s="32"/>
      <c r="D9" s="32"/>
      <c r="E9" s="32"/>
      <c r="F9" s="32"/>
      <c r="G9" s="32"/>
      <c r="H9" s="32"/>
      <c r="I9" s="32"/>
      <c r="J9" s="32"/>
      <c r="K9" s="32"/>
      <c r="L9" s="32"/>
      <c r="M9" s="32"/>
      <c r="N9" s="32"/>
      <c r="O9" s="32"/>
      <c r="P9" s="32"/>
      <c r="Q9" s="32"/>
      <c r="R9" s="32"/>
      <c r="W9">
        <v>5.0999999999999996</v>
      </c>
      <c r="X9">
        <v>10.1</v>
      </c>
      <c r="Y9">
        <v>20.100000000000001</v>
      </c>
      <c r="Z9">
        <v>30.1</v>
      </c>
      <c r="AA9" s="8" t="s">
        <v>42</v>
      </c>
      <c r="AB9" s="2"/>
      <c r="AC9" s="2"/>
      <c r="AD9" s="2"/>
      <c r="AE9" s="2"/>
    </row>
    <row r="10" spans="1:31" ht="15" x14ac:dyDescent="0.2">
      <c r="A10" s="32">
        <v>4</v>
      </c>
      <c r="B10" s="32" t="s">
        <v>185</v>
      </c>
      <c r="C10" s="32"/>
      <c r="D10" s="32"/>
      <c r="E10" s="32"/>
      <c r="F10" s="32"/>
      <c r="G10" s="32"/>
      <c r="H10" s="32"/>
      <c r="I10" s="32"/>
      <c r="J10" s="32"/>
      <c r="K10" s="32"/>
      <c r="L10" s="32"/>
      <c r="M10" s="32"/>
      <c r="N10" s="32"/>
      <c r="O10" s="32"/>
      <c r="P10" s="32"/>
      <c r="Q10" s="32"/>
      <c r="R10" s="32"/>
      <c r="AA10" s="8"/>
      <c r="AB10" s="2"/>
      <c r="AC10" s="2"/>
      <c r="AD10" s="2"/>
      <c r="AE10" s="2"/>
    </row>
    <row r="11" spans="1:31" ht="15" x14ac:dyDescent="0.2">
      <c r="A11" s="32"/>
      <c r="B11" s="32"/>
      <c r="C11" s="32"/>
      <c r="D11" s="32"/>
      <c r="E11" s="32"/>
      <c r="F11" s="32"/>
      <c r="G11" s="32"/>
      <c r="H11" s="32"/>
      <c r="I11" s="32"/>
      <c r="J11" s="32"/>
      <c r="K11" s="32"/>
      <c r="L11" s="32"/>
      <c r="M11" s="32"/>
      <c r="N11" s="32"/>
      <c r="O11" s="32"/>
      <c r="P11" s="32"/>
      <c r="Q11" s="32"/>
      <c r="R11" s="32"/>
      <c r="T11" s="7"/>
      <c r="Y11" s="4"/>
    </row>
    <row r="12" spans="1:31" ht="63" x14ac:dyDescent="0.25">
      <c r="A12" s="32" t="s">
        <v>139</v>
      </c>
      <c r="B12" s="37" t="s">
        <v>106</v>
      </c>
      <c r="C12" s="38" t="s">
        <v>91</v>
      </c>
      <c r="D12" s="37" t="s">
        <v>1</v>
      </c>
      <c r="E12" s="37" t="s">
        <v>2</v>
      </c>
      <c r="F12" s="37" t="s">
        <v>3</v>
      </c>
      <c r="G12" s="37" t="s">
        <v>28</v>
      </c>
      <c r="H12" s="37" t="s">
        <v>58</v>
      </c>
      <c r="I12" s="37" t="s">
        <v>177</v>
      </c>
      <c r="J12" s="37" t="s">
        <v>178</v>
      </c>
      <c r="K12" s="37"/>
      <c r="L12" s="37" t="s">
        <v>164</v>
      </c>
      <c r="M12" s="37" t="s">
        <v>165</v>
      </c>
      <c r="N12" s="37"/>
      <c r="O12" s="37" t="s">
        <v>186</v>
      </c>
      <c r="P12" s="37" t="s">
        <v>187</v>
      </c>
      <c r="Q12" s="37" t="s">
        <v>188</v>
      </c>
      <c r="R12" s="37"/>
      <c r="S12" s="37" t="s">
        <v>204</v>
      </c>
      <c r="T12" s="37" t="s">
        <v>205</v>
      </c>
      <c r="U12" s="2"/>
      <c r="V12" s="37" t="s">
        <v>208</v>
      </c>
      <c r="W12" s="37" t="s">
        <v>209</v>
      </c>
      <c r="X12" s="37" t="s">
        <v>210</v>
      </c>
      <c r="Y12" s="2"/>
      <c r="Z12" s="2"/>
      <c r="AA12" s="2"/>
    </row>
    <row r="13" spans="1:31" ht="15" x14ac:dyDescent="0.2">
      <c r="A13" s="32"/>
      <c r="B13" s="39"/>
      <c r="C13" s="40"/>
      <c r="D13" s="41"/>
      <c r="E13" s="41"/>
      <c r="F13" s="41"/>
      <c r="G13" s="41"/>
      <c r="H13" s="41"/>
      <c r="I13" s="41"/>
      <c r="J13" s="41"/>
      <c r="K13" s="41"/>
      <c r="L13" s="41"/>
      <c r="M13" s="41"/>
      <c r="N13" s="41"/>
      <c r="O13" s="41"/>
      <c r="P13" s="41"/>
      <c r="Q13" s="41"/>
      <c r="R13" s="41"/>
      <c r="S13" s="41"/>
      <c r="T13" s="41"/>
      <c r="U13" s="41"/>
      <c r="V13" s="41"/>
      <c r="W13" s="41"/>
      <c r="X13" s="41"/>
      <c r="Y13" s="16"/>
      <c r="Z13" s="16"/>
      <c r="AA13" s="16"/>
    </row>
    <row r="14" spans="1:31" ht="15" x14ac:dyDescent="0.2">
      <c r="A14" s="32" t="s">
        <v>181</v>
      </c>
      <c r="B14" s="41">
        <v>1</v>
      </c>
      <c r="C14" s="40"/>
      <c r="D14" s="41">
        <v>40</v>
      </c>
      <c r="E14" s="41">
        <v>30</v>
      </c>
      <c r="F14" s="41">
        <v>20</v>
      </c>
      <c r="G14" s="41">
        <v>10</v>
      </c>
      <c r="H14" s="41">
        <v>20</v>
      </c>
      <c r="I14" s="41">
        <v>50</v>
      </c>
      <c r="J14" s="41">
        <f t="shared" ref="J14:J23" si="0">SUM(D14:H14)/5</f>
        <v>24</v>
      </c>
      <c r="K14" s="41"/>
      <c r="L14" s="41">
        <v>0</v>
      </c>
      <c r="M14" s="41">
        <v>6</v>
      </c>
      <c r="N14" s="41"/>
      <c r="O14" s="41"/>
      <c r="P14" s="41"/>
      <c r="Q14" s="41">
        <v>1</v>
      </c>
      <c r="R14" s="41"/>
      <c r="S14" s="41">
        <v>15</v>
      </c>
      <c r="T14" s="41">
        <v>12</v>
      </c>
      <c r="U14" s="41"/>
      <c r="V14" s="41">
        <v>1</v>
      </c>
      <c r="W14" s="41"/>
      <c r="X14" s="41"/>
      <c r="Y14" s="16"/>
      <c r="Z14" s="16"/>
      <c r="AA14" s="16"/>
    </row>
    <row r="15" spans="1:31" ht="15" x14ac:dyDescent="0.2">
      <c r="A15" s="32" t="s">
        <v>117</v>
      </c>
      <c r="B15" s="41"/>
      <c r="C15" s="40">
        <v>0.2</v>
      </c>
      <c r="D15" s="41">
        <v>20</v>
      </c>
      <c r="E15" s="41">
        <v>20</v>
      </c>
      <c r="F15" s="41">
        <v>10</v>
      </c>
      <c r="G15" s="41">
        <v>0</v>
      </c>
      <c r="H15" s="41">
        <v>10</v>
      </c>
      <c r="I15" s="41">
        <v>30</v>
      </c>
      <c r="J15" s="41">
        <f t="shared" si="0"/>
        <v>12</v>
      </c>
      <c r="K15" s="41"/>
      <c r="L15" s="41">
        <v>20</v>
      </c>
      <c r="M15" s="41">
        <v>10</v>
      </c>
      <c r="N15" s="41"/>
      <c r="O15" s="41"/>
      <c r="P15" s="41"/>
      <c r="Q15" s="41">
        <v>1</v>
      </c>
      <c r="R15" s="41"/>
      <c r="S15" s="41">
        <v>30</v>
      </c>
      <c r="T15" s="41">
        <v>18</v>
      </c>
      <c r="U15" s="41"/>
      <c r="V15" s="41"/>
      <c r="W15" s="41"/>
      <c r="X15" s="41">
        <v>1</v>
      </c>
      <c r="Y15" s="16">
        <v>30</v>
      </c>
      <c r="Z15" s="16">
        <v>18</v>
      </c>
      <c r="AA15" s="16"/>
    </row>
    <row r="16" spans="1:31" ht="15" x14ac:dyDescent="0.2">
      <c r="A16" s="32" t="s">
        <v>117</v>
      </c>
      <c r="B16" s="41"/>
      <c r="C16" s="40">
        <v>0.3</v>
      </c>
      <c r="D16" s="41">
        <v>30</v>
      </c>
      <c r="E16" s="41">
        <v>30</v>
      </c>
      <c r="F16" s="41">
        <v>20</v>
      </c>
      <c r="G16" s="41">
        <v>10</v>
      </c>
      <c r="H16" s="41">
        <v>10</v>
      </c>
      <c r="I16" s="41">
        <v>30</v>
      </c>
      <c r="J16" s="41">
        <f t="shared" si="0"/>
        <v>20</v>
      </c>
      <c r="K16" s="41"/>
      <c r="L16" s="41">
        <v>30</v>
      </c>
      <c r="M16" s="41">
        <v>24</v>
      </c>
      <c r="N16" s="41"/>
      <c r="O16" s="41"/>
      <c r="P16" s="41">
        <v>1</v>
      </c>
      <c r="Q16" s="41"/>
      <c r="R16" s="41"/>
      <c r="S16" s="41">
        <v>20</v>
      </c>
      <c r="T16" s="41">
        <v>24</v>
      </c>
      <c r="U16" s="41"/>
      <c r="V16" s="41"/>
      <c r="W16" s="41">
        <v>1</v>
      </c>
      <c r="X16" s="41"/>
      <c r="Y16" s="16"/>
      <c r="Z16" s="16"/>
      <c r="AA16" s="16"/>
    </row>
    <row r="17" spans="1:27" ht="15" x14ac:dyDescent="0.2">
      <c r="A17" s="32" t="s">
        <v>117</v>
      </c>
      <c r="B17" s="41"/>
      <c r="C17" s="41">
        <v>0.4</v>
      </c>
      <c r="D17" s="41">
        <v>20</v>
      </c>
      <c r="E17" s="41">
        <v>30</v>
      </c>
      <c r="F17" s="41">
        <v>30</v>
      </c>
      <c r="G17" s="41">
        <v>10</v>
      </c>
      <c r="H17" s="41">
        <v>10</v>
      </c>
      <c r="I17" s="41">
        <v>30</v>
      </c>
      <c r="J17" s="41">
        <f t="shared" si="0"/>
        <v>20</v>
      </c>
      <c r="K17" s="41"/>
      <c r="L17" s="41">
        <v>20</v>
      </c>
      <c r="M17" s="41">
        <v>10</v>
      </c>
      <c r="N17" s="41"/>
      <c r="O17" s="41"/>
      <c r="P17" s="41"/>
      <c r="Q17" s="41">
        <v>1</v>
      </c>
      <c r="R17" s="41"/>
      <c r="S17" s="41">
        <v>30</v>
      </c>
      <c r="T17" s="41">
        <v>26</v>
      </c>
      <c r="U17" s="41"/>
      <c r="V17" s="41"/>
      <c r="W17" s="41"/>
      <c r="X17" s="41">
        <v>1</v>
      </c>
      <c r="Y17" s="16">
        <v>30</v>
      </c>
      <c r="Z17" s="16">
        <v>26</v>
      </c>
      <c r="AA17" s="16"/>
    </row>
    <row r="18" spans="1:27" ht="15" x14ac:dyDescent="0.2">
      <c r="A18" s="32"/>
      <c r="B18" s="41"/>
      <c r="C18" s="40"/>
      <c r="D18" s="41"/>
      <c r="E18" s="41"/>
      <c r="F18" s="41"/>
      <c r="G18" s="41"/>
      <c r="H18" s="41"/>
      <c r="I18" s="41"/>
      <c r="J18" s="41"/>
      <c r="K18" s="41"/>
      <c r="L18" s="41"/>
      <c r="M18" s="41"/>
      <c r="N18" s="41"/>
      <c r="O18" s="41"/>
      <c r="P18" s="41"/>
      <c r="Q18" s="41"/>
      <c r="R18" s="41"/>
      <c r="S18" s="41"/>
      <c r="T18" s="41"/>
      <c r="U18" s="41"/>
      <c r="V18" s="41"/>
      <c r="W18" s="41"/>
      <c r="X18" s="41"/>
      <c r="Y18" s="16"/>
      <c r="Z18" s="16"/>
      <c r="AA18" s="16"/>
    </row>
    <row r="19" spans="1:27" ht="15" x14ac:dyDescent="0.2">
      <c r="A19" s="32" t="s">
        <v>118</v>
      </c>
      <c r="B19" s="41"/>
      <c r="C19" s="40">
        <v>0.2</v>
      </c>
      <c r="D19" s="41">
        <v>30</v>
      </c>
      <c r="E19" s="41">
        <v>20</v>
      </c>
      <c r="F19" s="41">
        <v>30</v>
      </c>
      <c r="G19" s="41">
        <v>0</v>
      </c>
      <c r="H19" s="41">
        <v>10</v>
      </c>
      <c r="I19" s="41">
        <v>30</v>
      </c>
      <c r="J19" s="41">
        <f t="shared" si="0"/>
        <v>18</v>
      </c>
      <c r="K19" s="41"/>
      <c r="L19" s="41">
        <v>20</v>
      </c>
      <c r="M19" s="41">
        <v>16</v>
      </c>
      <c r="N19" s="41"/>
      <c r="O19" s="41"/>
      <c r="P19" s="41"/>
      <c r="Q19" s="41">
        <v>1</v>
      </c>
      <c r="R19" s="41"/>
      <c r="S19" s="41">
        <v>20</v>
      </c>
      <c r="T19" s="41">
        <v>22</v>
      </c>
      <c r="U19" s="41"/>
      <c r="V19" s="41"/>
      <c r="W19" s="41">
        <v>1</v>
      </c>
      <c r="X19" s="41"/>
      <c r="Y19" s="16"/>
      <c r="Z19" s="16"/>
      <c r="AA19" s="16"/>
    </row>
    <row r="20" spans="1:27" ht="15" x14ac:dyDescent="0.2">
      <c r="A20" s="32" t="s">
        <v>118</v>
      </c>
      <c r="B20" s="41"/>
      <c r="C20" s="41">
        <v>0.3</v>
      </c>
      <c r="D20" s="41">
        <v>30</v>
      </c>
      <c r="E20" s="41">
        <v>30</v>
      </c>
      <c r="F20" s="41">
        <v>40</v>
      </c>
      <c r="G20" s="41">
        <v>0</v>
      </c>
      <c r="H20" s="41">
        <v>20</v>
      </c>
      <c r="I20" s="41">
        <v>30</v>
      </c>
      <c r="J20" s="41">
        <f t="shared" si="0"/>
        <v>24</v>
      </c>
      <c r="K20" s="41"/>
      <c r="L20" s="41">
        <v>20</v>
      </c>
      <c r="M20" s="41">
        <v>24</v>
      </c>
      <c r="N20" s="41"/>
      <c r="O20" s="41"/>
      <c r="P20" s="41">
        <v>1</v>
      </c>
      <c r="Q20" s="41"/>
      <c r="R20" s="41"/>
      <c r="S20" s="41">
        <v>20</v>
      </c>
      <c r="T20" s="41">
        <v>12</v>
      </c>
      <c r="U20" s="41"/>
      <c r="V20" s="41">
        <v>1</v>
      </c>
      <c r="W20" s="41"/>
      <c r="X20" s="41"/>
      <c r="Y20" s="16"/>
      <c r="Z20" s="16"/>
      <c r="AA20" s="16"/>
    </row>
    <row r="21" spans="1:27" ht="15" x14ac:dyDescent="0.2">
      <c r="A21" s="32"/>
      <c r="B21" s="41"/>
      <c r="C21" s="41"/>
      <c r="D21" s="41"/>
      <c r="E21" s="41"/>
      <c r="F21" s="41"/>
      <c r="G21" s="41"/>
      <c r="H21" s="41"/>
      <c r="I21" s="41"/>
      <c r="J21" s="41"/>
      <c r="K21" s="41"/>
      <c r="L21" s="41"/>
      <c r="M21" s="41"/>
      <c r="N21" s="41"/>
      <c r="O21" s="41"/>
      <c r="P21" s="41"/>
      <c r="Q21" s="41"/>
      <c r="R21" s="41"/>
      <c r="S21" s="41"/>
      <c r="T21" s="41"/>
      <c r="U21" s="41"/>
      <c r="V21" s="41"/>
      <c r="W21" s="41"/>
      <c r="X21" s="41"/>
      <c r="Y21" s="16"/>
      <c r="Z21" s="16"/>
      <c r="AA21" s="16"/>
    </row>
    <row r="22" spans="1:27" ht="15" x14ac:dyDescent="0.2">
      <c r="A22" s="32" t="s">
        <v>120</v>
      </c>
      <c r="B22" s="41">
        <v>1</v>
      </c>
      <c r="C22" s="41"/>
      <c r="D22" s="41">
        <v>40</v>
      </c>
      <c r="E22" s="41">
        <v>30</v>
      </c>
      <c r="F22" s="41">
        <v>20</v>
      </c>
      <c r="G22" s="41">
        <v>10</v>
      </c>
      <c r="H22" s="41">
        <v>10</v>
      </c>
      <c r="I22" s="41">
        <v>10</v>
      </c>
      <c r="J22" s="41">
        <f t="shared" si="0"/>
        <v>22</v>
      </c>
      <c r="K22" s="41"/>
      <c r="L22" s="41">
        <v>70</v>
      </c>
      <c r="M22" s="41">
        <v>38</v>
      </c>
      <c r="N22" s="41"/>
      <c r="O22" s="41">
        <v>1</v>
      </c>
      <c r="P22" s="41"/>
      <c r="Q22" s="41"/>
      <c r="R22" s="41"/>
      <c r="S22" s="41">
        <v>30</v>
      </c>
      <c r="T22" s="41">
        <v>24</v>
      </c>
      <c r="U22" s="41"/>
      <c r="V22" s="41"/>
      <c r="W22" s="41"/>
      <c r="X22" s="41">
        <v>1</v>
      </c>
      <c r="Y22" s="16">
        <v>30</v>
      </c>
      <c r="Z22" s="16">
        <v>24</v>
      </c>
      <c r="AA22" s="16"/>
    </row>
    <row r="23" spans="1:27" ht="15" x14ac:dyDescent="0.2">
      <c r="A23" s="32" t="s">
        <v>121</v>
      </c>
      <c r="B23" s="41">
        <v>1</v>
      </c>
      <c r="C23" s="41"/>
      <c r="D23" s="41">
        <v>40</v>
      </c>
      <c r="E23" s="41">
        <v>70</v>
      </c>
      <c r="F23" s="41">
        <v>30</v>
      </c>
      <c r="G23" s="41">
        <v>0</v>
      </c>
      <c r="H23" s="41">
        <v>12</v>
      </c>
      <c r="I23" s="41">
        <v>20</v>
      </c>
      <c r="J23" s="42">
        <f t="shared" si="0"/>
        <v>30.4</v>
      </c>
      <c r="K23" s="41"/>
      <c r="L23" s="41">
        <v>40</v>
      </c>
      <c r="M23" s="41">
        <v>34</v>
      </c>
      <c r="N23" s="41"/>
      <c r="O23" s="41">
        <v>1</v>
      </c>
      <c r="P23" s="41"/>
      <c r="Q23" s="41"/>
      <c r="R23" s="41"/>
      <c r="S23" s="41">
        <v>15</v>
      </c>
      <c r="T23" s="41">
        <v>32</v>
      </c>
      <c r="U23" s="41"/>
      <c r="V23" s="41"/>
      <c r="W23" s="41">
        <v>1</v>
      </c>
      <c r="X23" s="41"/>
      <c r="Y23" s="16"/>
      <c r="Z23" s="16"/>
      <c r="AA23" s="16"/>
    </row>
    <row r="24" spans="1:27" ht="15" x14ac:dyDescent="0.2">
      <c r="A24" s="32"/>
      <c r="B24" s="41"/>
      <c r="C24" s="41"/>
      <c r="D24" s="41"/>
      <c r="E24" s="41"/>
      <c r="F24" s="41"/>
      <c r="G24" s="41"/>
      <c r="H24" s="41"/>
      <c r="I24" s="41"/>
      <c r="J24" s="41"/>
      <c r="K24" s="41"/>
      <c r="L24" s="41"/>
      <c r="M24" s="41"/>
      <c r="N24" s="41"/>
      <c r="O24" s="41"/>
      <c r="P24" s="41"/>
      <c r="Q24" s="41"/>
      <c r="R24" s="41"/>
      <c r="S24" s="41"/>
      <c r="T24" s="41"/>
      <c r="U24" s="41"/>
      <c r="V24" s="41"/>
      <c r="W24" s="41"/>
      <c r="X24" s="41"/>
      <c r="Y24" s="16"/>
      <c r="Z24" s="16"/>
      <c r="AA24" s="16"/>
    </row>
    <row r="25" spans="1:27" ht="15" x14ac:dyDescent="0.2">
      <c r="A25" s="32" t="s">
        <v>123</v>
      </c>
      <c r="B25" s="41">
        <v>1</v>
      </c>
      <c r="C25" s="40"/>
      <c r="D25" s="41">
        <v>30</v>
      </c>
      <c r="E25" s="41">
        <v>40</v>
      </c>
      <c r="F25" s="41">
        <v>0</v>
      </c>
      <c r="G25" s="41">
        <v>0</v>
      </c>
      <c r="H25" s="41">
        <v>20</v>
      </c>
      <c r="I25" s="41">
        <v>20</v>
      </c>
      <c r="J25" s="41">
        <f>SUM(D25:H25)/5</f>
        <v>18</v>
      </c>
      <c r="K25" s="41"/>
      <c r="L25" s="41">
        <v>20</v>
      </c>
      <c r="M25" s="41">
        <v>8</v>
      </c>
      <c r="N25" s="41"/>
      <c r="O25" s="41"/>
      <c r="P25" s="41"/>
      <c r="Q25" s="41">
        <v>1</v>
      </c>
      <c r="R25" s="41"/>
      <c r="S25" s="41">
        <v>20</v>
      </c>
      <c r="T25" s="41">
        <v>16</v>
      </c>
      <c r="U25" s="41"/>
      <c r="V25" s="41"/>
      <c r="W25" s="41">
        <v>1</v>
      </c>
      <c r="X25" s="41"/>
      <c r="Y25" s="16"/>
      <c r="Z25" s="16"/>
      <c r="AA25" s="16"/>
    </row>
    <row r="26" spans="1:27" ht="15" x14ac:dyDescent="0.2">
      <c r="A26" s="32" t="s">
        <v>123</v>
      </c>
      <c r="B26" s="41"/>
      <c r="C26" s="40">
        <v>0.1</v>
      </c>
      <c r="D26" s="41">
        <v>50</v>
      </c>
      <c r="E26" s="41">
        <v>50</v>
      </c>
      <c r="F26" s="41">
        <v>10</v>
      </c>
      <c r="G26" s="41">
        <v>10</v>
      </c>
      <c r="H26" s="41">
        <v>10</v>
      </c>
      <c r="I26" s="41">
        <v>20</v>
      </c>
      <c r="J26" s="41">
        <f>SUM(D26:H26)/5</f>
        <v>26</v>
      </c>
      <c r="K26" s="41"/>
      <c r="L26" s="41">
        <v>20</v>
      </c>
      <c r="M26" s="41">
        <v>16</v>
      </c>
      <c r="N26" s="41"/>
      <c r="O26" s="41"/>
      <c r="P26" s="41"/>
      <c r="Q26" s="41">
        <v>1</v>
      </c>
      <c r="R26" s="41"/>
      <c r="S26" s="41">
        <v>20</v>
      </c>
      <c r="T26" s="41">
        <v>16</v>
      </c>
      <c r="U26" s="41"/>
      <c r="V26" s="41">
        <v>1</v>
      </c>
      <c r="W26" s="41"/>
      <c r="X26" s="41"/>
      <c r="Y26" s="16"/>
      <c r="Z26" s="16"/>
      <c r="AA26" s="16"/>
    </row>
    <row r="27" spans="1:27" ht="15" x14ac:dyDescent="0.2">
      <c r="A27" s="32" t="s">
        <v>123</v>
      </c>
      <c r="B27" s="41"/>
      <c r="C27" s="40">
        <v>0.2</v>
      </c>
      <c r="D27" s="41">
        <v>40</v>
      </c>
      <c r="E27" s="41">
        <v>30</v>
      </c>
      <c r="F27" s="41">
        <v>10</v>
      </c>
      <c r="G27" s="41">
        <v>0</v>
      </c>
      <c r="H27" s="41">
        <v>10</v>
      </c>
      <c r="I27" s="41">
        <v>30</v>
      </c>
      <c r="J27" s="41">
        <f>SUM(D27:H27)/5</f>
        <v>18</v>
      </c>
      <c r="K27" s="41"/>
      <c r="L27" s="41">
        <v>20</v>
      </c>
      <c r="M27" s="41">
        <v>26</v>
      </c>
      <c r="N27" s="41"/>
      <c r="O27" s="41">
        <v>1</v>
      </c>
      <c r="P27" s="41"/>
      <c r="Q27" s="41"/>
      <c r="R27" s="41"/>
      <c r="S27" s="41">
        <v>20</v>
      </c>
      <c r="T27" s="41">
        <v>10</v>
      </c>
      <c r="U27" s="41"/>
      <c r="V27" s="41">
        <v>1</v>
      </c>
      <c r="W27" s="41"/>
      <c r="X27" s="41"/>
      <c r="Y27" s="16"/>
      <c r="Z27" s="16"/>
      <c r="AA27" s="16"/>
    </row>
    <row r="28" spans="1:27" ht="15" x14ac:dyDescent="0.2">
      <c r="A28" s="32" t="s">
        <v>123</v>
      </c>
      <c r="B28" s="41"/>
      <c r="C28" s="41">
        <v>0.4</v>
      </c>
      <c r="D28" s="41">
        <v>70</v>
      </c>
      <c r="E28" s="41">
        <v>70</v>
      </c>
      <c r="F28" s="41">
        <v>30</v>
      </c>
      <c r="G28" s="41">
        <v>20</v>
      </c>
      <c r="H28" s="41">
        <v>20</v>
      </c>
      <c r="I28" s="41">
        <v>20</v>
      </c>
      <c r="J28" s="41">
        <f t="shared" ref="J28:J37" si="1">SUM(D28:H28)/5</f>
        <v>42</v>
      </c>
      <c r="K28" s="41"/>
      <c r="L28" s="41">
        <v>30</v>
      </c>
      <c r="M28" s="41">
        <v>32</v>
      </c>
      <c r="N28" s="41"/>
      <c r="O28" s="41"/>
      <c r="P28" s="41"/>
      <c r="Q28" s="41">
        <v>1</v>
      </c>
      <c r="R28" s="41"/>
      <c r="S28" s="41">
        <v>20</v>
      </c>
      <c r="T28" s="41">
        <v>16</v>
      </c>
      <c r="U28" s="41" t="s">
        <v>207</v>
      </c>
      <c r="V28" s="41">
        <v>1</v>
      </c>
      <c r="W28" s="41"/>
      <c r="X28" s="41"/>
      <c r="Y28" s="16"/>
      <c r="Z28" s="16"/>
      <c r="AA28" s="16"/>
    </row>
    <row r="29" spans="1:27" ht="15" x14ac:dyDescent="0.2">
      <c r="A29" s="32" t="s">
        <v>123</v>
      </c>
      <c r="B29" s="41"/>
      <c r="C29" s="41">
        <v>0.5</v>
      </c>
      <c r="D29" s="41">
        <v>40</v>
      </c>
      <c r="E29" s="41">
        <v>40</v>
      </c>
      <c r="F29" s="41">
        <v>20</v>
      </c>
      <c r="G29" s="41">
        <v>10</v>
      </c>
      <c r="H29" s="41">
        <v>10</v>
      </c>
      <c r="I29" s="41">
        <v>20</v>
      </c>
      <c r="J29" s="41">
        <f t="shared" si="1"/>
        <v>24</v>
      </c>
      <c r="K29" s="41"/>
      <c r="L29" s="41">
        <v>20</v>
      </c>
      <c r="M29" s="41">
        <v>18</v>
      </c>
      <c r="N29" s="41"/>
      <c r="O29" s="41"/>
      <c r="P29" s="41"/>
      <c r="Q29" s="41">
        <v>1</v>
      </c>
      <c r="R29" s="41"/>
      <c r="S29" s="41">
        <v>20</v>
      </c>
      <c r="T29" s="41">
        <v>24</v>
      </c>
      <c r="U29" s="41" t="s">
        <v>207</v>
      </c>
      <c r="V29" s="41"/>
      <c r="W29" s="41">
        <v>1</v>
      </c>
      <c r="X29" s="41"/>
      <c r="Y29" s="16"/>
      <c r="Z29" s="16"/>
      <c r="AA29" s="16"/>
    </row>
    <row r="30" spans="1:27" ht="15" x14ac:dyDescent="0.2">
      <c r="A30" s="32" t="s">
        <v>123</v>
      </c>
      <c r="B30" s="41"/>
      <c r="C30" s="41">
        <v>0.6</v>
      </c>
      <c r="D30" s="41">
        <v>30</v>
      </c>
      <c r="E30" s="41">
        <v>40</v>
      </c>
      <c r="F30" s="41">
        <v>20</v>
      </c>
      <c r="G30" s="41">
        <v>0</v>
      </c>
      <c r="H30" s="41">
        <v>20</v>
      </c>
      <c r="I30" s="41">
        <v>20</v>
      </c>
      <c r="J30" s="41">
        <f t="shared" si="1"/>
        <v>22</v>
      </c>
      <c r="K30" s="41"/>
      <c r="L30" s="41">
        <v>20</v>
      </c>
      <c r="M30" s="41">
        <v>24</v>
      </c>
      <c r="N30" s="41"/>
      <c r="O30" s="41"/>
      <c r="P30" s="41">
        <v>1</v>
      </c>
      <c r="Q30" s="41"/>
      <c r="R30" s="41"/>
      <c r="S30" s="41">
        <v>50</v>
      </c>
      <c r="T30" s="41">
        <v>22</v>
      </c>
      <c r="U30" s="41" t="s">
        <v>207</v>
      </c>
      <c r="V30" s="41"/>
      <c r="W30" s="41"/>
      <c r="X30" s="41">
        <v>1</v>
      </c>
      <c r="Y30" s="16">
        <v>50</v>
      </c>
      <c r="Z30" s="16">
        <v>22</v>
      </c>
      <c r="AA30" s="16"/>
    </row>
    <row r="31" spans="1:27" ht="15" x14ac:dyDescent="0.2">
      <c r="A31" s="32" t="s">
        <v>123</v>
      </c>
      <c r="B31" s="41"/>
      <c r="C31" s="41">
        <v>1.3</v>
      </c>
      <c r="D31" s="41">
        <v>40</v>
      </c>
      <c r="E31" s="41">
        <v>30</v>
      </c>
      <c r="F31" s="41">
        <v>40</v>
      </c>
      <c r="G31" s="41">
        <v>0</v>
      </c>
      <c r="H31" s="41">
        <v>10</v>
      </c>
      <c r="I31" s="41">
        <v>30</v>
      </c>
      <c r="J31" s="41">
        <f t="shared" si="1"/>
        <v>24</v>
      </c>
      <c r="K31" s="41"/>
      <c r="L31" s="41">
        <v>20</v>
      </c>
      <c r="M31" s="41">
        <v>24</v>
      </c>
      <c r="N31" s="41"/>
      <c r="O31" s="41"/>
      <c r="P31" s="41">
        <v>1</v>
      </c>
      <c r="Q31" s="41"/>
      <c r="R31" s="41"/>
      <c r="S31" s="41">
        <v>30</v>
      </c>
      <c r="T31" s="41">
        <v>22</v>
      </c>
      <c r="U31" s="41"/>
      <c r="V31" s="41"/>
      <c r="W31" s="41">
        <v>1</v>
      </c>
      <c r="X31" s="41"/>
      <c r="Y31" s="16"/>
      <c r="Z31" s="16"/>
      <c r="AA31" s="16"/>
    </row>
    <row r="32" spans="1:27" ht="15" x14ac:dyDescent="0.2">
      <c r="A32" s="32" t="s">
        <v>123</v>
      </c>
      <c r="B32" s="41"/>
      <c r="C32" s="41">
        <v>1.4</v>
      </c>
      <c r="D32" s="41">
        <v>20</v>
      </c>
      <c r="E32" s="41">
        <v>20</v>
      </c>
      <c r="F32" s="41">
        <v>30</v>
      </c>
      <c r="G32" s="41">
        <v>0</v>
      </c>
      <c r="H32" s="41">
        <v>20</v>
      </c>
      <c r="I32" s="41">
        <v>30</v>
      </c>
      <c r="J32" s="41">
        <f t="shared" si="1"/>
        <v>18</v>
      </c>
      <c r="K32" s="41"/>
      <c r="L32" s="41">
        <v>30</v>
      </c>
      <c r="M32" s="41">
        <v>28</v>
      </c>
      <c r="N32" s="41"/>
      <c r="O32" s="41"/>
      <c r="P32" s="41"/>
      <c r="Q32" s="41">
        <v>1</v>
      </c>
      <c r="R32" s="41"/>
      <c r="S32" s="41">
        <v>30</v>
      </c>
      <c r="T32" s="41">
        <v>18</v>
      </c>
      <c r="U32" s="41"/>
      <c r="V32" s="41">
        <v>1</v>
      </c>
      <c r="W32" s="41"/>
      <c r="X32" s="41"/>
      <c r="Y32" s="16"/>
      <c r="Z32" s="16"/>
      <c r="AA32" s="16"/>
    </row>
    <row r="33" spans="1:27" ht="15" x14ac:dyDescent="0.2">
      <c r="A33" s="32" t="s">
        <v>123</v>
      </c>
      <c r="B33" s="41"/>
      <c r="C33" s="41">
        <v>1.6</v>
      </c>
      <c r="D33" s="41">
        <v>20</v>
      </c>
      <c r="E33" s="41">
        <v>30</v>
      </c>
      <c r="F33" s="41">
        <v>40</v>
      </c>
      <c r="G33" s="41">
        <v>0</v>
      </c>
      <c r="H33" s="41">
        <v>40</v>
      </c>
      <c r="I33" s="41">
        <v>10</v>
      </c>
      <c r="J33" s="41">
        <f t="shared" si="1"/>
        <v>26</v>
      </c>
      <c r="K33" s="41"/>
      <c r="L33" s="41">
        <v>30</v>
      </c>
      <c r="M33" s="41">
        <v>42</v>
      </c>
      <c r="N33" s="41"/>
      <c r="O33" s="41">
        <v>1</v>
      </c>
      <c r="P33" s="41"/>
      <c r="Q33" s="41"/>
      <c r="R33" s="41"/>
      <c r="S33" s="41">
        <v>30</v>
      </c>
      <c r="T33" s="41">
        <v>22</v>
      </c>
      <c r="U33" s="41"/>
      <c r="V33" s="41">
        <v>1</v>
      </c>
      <c r="W33" s="41"/>
      <c r="X33" s="41"/>
      <c r="Y33" s="16"/>
      <c r="Z33" s="16"/>
      <c r="AA33" s="16"/>
    </row>
    <row r="34" spans="1:27" ht="15" x14ac:dyDescent="0.2">
      <c r="A34" s="32"/>
      <c r="B34" s="41"/>
      <c r="C34" s="41"/>
      <c r="D34" s="41"/>
      <c r="E34" s="41"/>
      <c r="F34" s="41"/>
      <c r="G34" s="41"/>
      <c r="H34" s="41"/>
      <c r="I34" s="41"/>
      <c r="J34" s="41"/>
      <c r="K34" s="41"/>
      <c r="L34" s="41"/>
      <c r="M34" s="41"/>
      <c r="N34" s="41"/>
      <c r="O34" s="41"/>
      <c r="P34" s="41"/>
      <c r="Q34" s="41"/>
      <c r="R34" s="41"/>
      <c r="S34" s="41"/>
      <c r="T34" s="41"/>
      <c r="U34" s="41"/>
      <c r="V34" s="41"/>
      <c r="W34" s="41"/>
      <c r="X34" s="41"/>
      <c r="Y34" s="16"/>
      <c r="Z34" s="16"/>
      <c r="AA34" s="16"/>
    </row>
    <row r="35" spans="1:27" ht="15" x14ac:dyDescent="0.2">
      <c r="A35" s="32" t="s">
        <v>183</v>
      </c>
      <c r="B35" s="41"/>
      <c r="C35" s="40">
        <v>0.1</v>
      </c>
      <c r="D35" s="41">
        <v>30</v>
      </c>
      <c r="E35" s="41">
        <v>50</v>
      </c>
      <c r="F35" s="41">
        <v>30</v>
      </c>
      <c r="G35" s="41">
        <v>0</v>
      </c>
      <c r="H35" s="41">
        <v>20</v>
      </c>
      <c r="I35" s="41" t="s">
        <v>184</v>
      </c>
      <c r="J35" s="41">
        <f t="shared" si="1"/>
        <v>26</v>
      </c>
      <c r="K35" s="41"/>
      <c r="L35" s="41">
        <v>30</v>
      </c>
      <c r="M35" s="41">
        <v>14</v>
      </c>
      <c r="N35" s="41"/>
      <c r="O35" s="41"/>
      <c r="P35" s="41"/>
      <c r="Q35" s="41">
        <v>1</v>
      </c>
      <c r="R35" s="41"/>
      <c r="S35" s="41" t="s">
        <v>184</v>
      </c>
      <c r="T35" s="41" t="s">
        <v>184</v>
      </c>
      <c r="U35" s="41"/>
      <c r="V35" s="41"/>
      <c r="W35" s="41"/>
      <c r="X35" s="41"/>
      <c r="Y35" s="16"/>
      <c r="Z35" s="16"/>
      <c r="AA35" s="16"/>
    </row>
    <row r="36" spans="1:27" ht="15" x14ac:dyDescent="0.2">
      <c r="A36" s="32"/>
      <c r="B36" s="41"/>
      <c r="C36" s="40"/>
      <c r="D36" s="41"/>
      <c r="E36" s="41"/>
      <c r="F36" s="41"/>
      <c r="G36" s="41"/>
      <c r="H36" s="41"/>
      <c r="I36" s="41"/>
      <c r="J36" s="41"/>
      <c r="K36" s="41"/>
      <c r="L36" s="41"/>
      <c r="M36" s="41"/>
      <c r="N36" s="41"/>
      <c r="O36" s="41"/>
      <c r="P36" s="41"/>
      <c r="Q36" s="41"/>
      <c r="R36" s="41"/>
      <c r="S36" s="41"/>
      <c r="T36" s="41"/>
      <c r="U36" s="41"/>
      <c r="V36" s="41"/>
      <c r="W36" s="41"/>
      <c r="X36" s="41"/>
      <c r="Y36" s="16"/>
      <c r="Z36" s="16"/>
      <c r="AA36" s="16"/>
    </row>
    <row r="37" spans="1:27" ht="15" x14ac:dyDescent="0.2">
      <c r="A37" s="32" t="s">
        <v>67</v>
      </c>
      <c r="B37" s="41">
        <v>1</v>
      </c>
      <c r="C37" s="40"/>
      <c r="D37" s="41">
        <v>40</v>
      </c>
      <c r="E37" s="41">
        <v>30</v>
      </c>
      <c r="F37" s="41">
        <v>20</v>
      </c>
      <c r="G37" s="41">
        <v>10</v>
      </c>
      <c r="H37" s="41">
        <v>10</v>
      </c>
      <c r="I37" s="41">
        <v>15</v>
      </c>
      <c r="J37" s="41">
        <f t="shared" si="1"/>
        <v>22</v>
      </c>
      <c r="K37" s="41"/>
      <c r="L37" s="41">
        <v>20</v>
      </c>
      <c r="M37" s="41">
        <v>10</v>
      </c>
      <c r="N37" s="41"/>
      <c r="O37" s="41"/>
      <c r="P37" s="41"/>
      <c r="Q37" s="41">
        <v>1</v>
      </c>
      <c r="R37" s="41"/>
      <c r="S37" s="41">
        <v>30</v>
      </c>
      <c r="T37" s="41">
        <v>12</v>
      </c>
      <c r="U37" s="41"/>
      <c r="V37" s="41"/>
      <c r="W37" s="41"/>
      <c r="X37" s="41"/>
      <c r="Y37" s="16"/>
      <c r="Z37" s="16"/>
      <c r="AA37" s="16"/>
    </row>
    <row r="38" spans="1:27" ht="15" x14ac:dyDescent="0.2">
      <c r="A38" s="32"/>
      <c r="B38" s="41"/>
      <c r="C38" s="40"/>
      <c r="D38" s="41"/>
      <c r="E38" s="41"/>
      <c r="F38" s="41"/>
      <c r="G38" s="41"/>
      <c r="H38" s="41"/>
      <c r="I38" s="41"/>
      <c r="J38" s="41"/>
      <c r="K38" s="41"/>
      <c r="L38" s="41"/>
      <c r="M38" s="41"/>
      <c r="N38" s="41"/>
      <c r="O38" s="41"/>
      <c r="P38" s="41"/>
      <c r="Q38" s="41"/>
      <c r="R38" s="41"/>
      <c r="S38" s="41"/>
      <c r="T38" s="41"/>
      <c r="U38" s="41"/>
      <c r="V38" s="41"/>
      <c r="W38" s="41"/>
      <c r="X38" s="41"/>
      <c r="Y38" s="16"/>
      <c r="Z38" s="16"/>
      <c r="AA38" s="16"/>
    </row>
    <row r="39" spans="1:27" ht="15" x14ac:dyDescent="0.2">
      <c r="A39" s="32" t="s">
        <v>127</v>
      </c>
      <c r="B39" s="41">
        <f>COUNT(B13:B38)</f>
        <v>5</v>
      </c>
      <c r="C39" s="41">
        <f>COUNT(C13:C38)</f>
        <v>14</v>
      </c>
      <c r="D39" s="41"/>
      <c r="E39" s="41"/>
      <c r="F39" s="41"/>
      <c r="G39" s="41"/>
      <c r="H39" s="41">
        <f>COUNT(H13:H38)</f>
        <v>19</v>
      </c>
      <c r="I39" s="41">
        <f>COUNT(I13:I38)</f>
        <v>18</v>
      </c>
      <c r="J39" s="41">
        <f>COUNT(J13:J38)</f>
        <v>19</v>
      </c>
      <c r="K39" s="41"/>
      <c r="L39" s="41">
        <f>COUNT(L13:L38)</f>
        <v>19</v>
      </c>
      <c r="M39" s="41">
        <f>COUNT(M13:M38)</f>
        <v>19</v>
      </c>
      <c r="N39" s="41"/>
      <c r="O39" s="41">
        <f>COUNT(O13:O38)</f>
        <v>4</v>
      </c>
      <c r="P39" s="41">
        <f>COUNT(P13:P38)</f>
        <v>4</v>
      </c>
      <c r="Q39" s="41">
        <f>COUNT(Q13:Q38)</f>
        <v>11</v>
      </c>
      <c r="R39" s="41"/>
      <c r="S39" s="41">
        <f>COUNT(S13:S38)</f>
        <v>18</v>
      </c>
      <c r="T39" s="41">
        <f>COUNT(T13:T38)</f>
        <v>18</v>
      </c>
      <c r="U39" s="42"/>
      <c r="V39" s="41">
        <f>COUNT(V13:V38)</f>
        <v>7</v>
      </c>
      <c r="W39" s="41">
        <f>COUNT(W13:W38)</f>
        <v>6</v>
      </c>
      <c r="X39" s="41">
        <f>COUNT(X13:X38)</f>
        <v>4</v>
      </c>
      <c r="Y39" s="31"/>
      <c r="Z39" s="31"/>
      <c r="AA39" s="31"/>
    </row>
    <row r="40" spans="1:27" ht="15" x14ac:dyDescent="0.2">
      <c r="A40" s="32" t="s">
        <v>29</v>
      </c>
      <c r="B40" s="41"/>
      <c r="C40" s="41"/>
      <c r="D40" s="42">
        <f t="shared" ref="D40:J40" si="2">AVERAGE(D13:D38)</f>
        <v>34.736842105263158</v>
      </c>
      <c r="E40" s="42">
        <f t="shared" si="2"/>
        <v>36.315789473684212</v>
      </c>
      <c r="F40" s="42">
        <f t="shared" si="2"/>
        <v>23.684210526315791</v>
      </c>
      <c r="G40" s="42">
        <f t="shared" si="2"/>
        <v>4.7368421052631575</v>
      </c>
      <c r="H40" s="42">
        <f t="shared" si="2"/>
        <v>15.368421052631579</v>
      </c>
      <c r="I40" s="42">
        <f t="shared" si="2"/>
        <v>24.722222222222221</v>
      </c>
      <c r="J40" s="42">
        <f t="shared" si="2"/>
        <v>22.968421052631577</v>
      </c>
      <c r="K40" s="42"/>
      <c r="L40" s="42">
        <f>AVERAGE(L13:L38)</f>
        <v>25.263157894736842</v>
      </c>
      <c r="M40" s="42">
        <f>AVERAGE(M13:M38)</f>
        <v>21.263157894736842</v>
      </c>
      <c r="N40" s="42"/>
      <c r="O40" s="41"/>
      <c r="P40" s="41"/>
      <c r="Q40" s="41"/>
      <c r="R40" s="41"/>
      <c r="S40" s="42">
        <f>AVERAGE(S13:S38)</f>
        <v>25</v>
      </c>
      <c r="T40" s="42">
        <f>AVERAGE(T13:T38)</f>
        <v>19.333333333333332</v>
      </c>
      <c r="U40" s="41"/>
      <c r="V40" s="41"/>
      <c r="W40" s="41"/>
      <c r="X40" s="41"/>
      <c r="Y40" s="42">
        <f>AVERAGE(Y13:Y38)</f>
        <v>35</v>
      </c>
      <c r="Z40" s="42">
        <f>AVERAGE(Z13:Z38)</f>
        <v>22.5</v>
      </c>
      <c r="AA40" s="16"/>
    </row>
    <row r="41" spans="1:27" x14ac:dyDescent="0.2">
      <c r="W41" s="20"/>
    </row>
    <row r="42" spans="1:27" ht="15" x14ac:dyDescent="0.2">
      <c r="A42" s="32" t="s">
        <v>94</v>
      </c>
      <c r="W42" s="20"/>
    </row>
    <row r="43" spans="1:27" x14ac:dyDescent="0.2">
      <c r="A43">
        <v>1</v>
      </c>
      <c r="B43" s="20" t="s">
        <v>211</v>
      </c>
      <c r="W43" s="20"/>
    </row>
    <row r="44" spans="1:27" x14ac:dyDescent="0.2">
      <c r="W44" s="20"/>
    </row>
    <row r="45" spans="1:27" x14ac:dyDescent="0.2">
      <c r="W45" s="20"/>
    </row>
    <row r="46" spans="1:27" x14ac:dyDescent="0.2">
      <c r="W46" s="20"/>
    </row>
    <row r="47" spans="1:27" x14ac:dyDescent="0.2">
      <c r="W47" s="20"/>
    </row>
    <row r="48" spans="1:27" x14ac:dyDescent="0.2">
      <c r="W48" s="20"/>
    </row>
    <row r="49" spans="23:23" x14ac:dyDescent="0.2">
      <c r="W49" s="20"/>
    </row>
    <row r="50" spans="23:23" x14ac:dyDescent="0.2">
      <c r="W50" s="20"/>
    </row>
    <row r="51" spans="23:23" x14ac:dyDescent="0.2">
      <c r="W51" s="20"/>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2"/>
  <sheetViews>
    <sheetView topLeftCell="A10" workbookViewId="0">
      <selection activeCell="J10" sqref="J10"/>
    </sheetView>
  </sheetViews>
  <sheetFormatPr defaultRowHeight="12.75" x14ac:dyDescent="0.2"/>
  <cols>
    <col min="1" max="1" width="31.28515625" customWidth="1"/>
    <col min="5" max="5" width="11.85546875" customWidth="1"/>
    <col min="7" max="7" width="12" customWidth="1"/>
    <col min="10" max="10" width="12" customWidth="1"/>
    <col min="11" max="11" width="13" customWidth="1"/>
    <col min="13" max="13" width="12.28515625" customWidth="1"/>
    <col min="14" max="14" width="6.7109375" customWidth="1"/>
    <col min="15" max="15" width="13.140625" customWidth="1"/>
    <col min="16" max="16" width="12.140625" customWidth="1"/>
  </cols>
  <sheetData>
    <row r="1" spans="1:17" ht="20.25" x14ac:dyDescent="0.3">
      <c r="A1" s="43" t="s">
        <v>95</v>
      </c>
      <c r="B1" s="32"/>
      <c r="C1" s="32"/>
      <c r="D1" s="32"/>
      <c r="E1" s="32"/>
      <c r="F1" s="32"/>
      <c r="G1" s="32"/>
      <c r="H1" s="33">
        <v>2017</v>
      </c>
      <c r="I1" s="32"/>
      <c r="J1" s="32"/>
      <c r="K1" s="32"/>
      <c r="L1" s="32"/>
      <c r="M1" s="32"/>
      <c r="N1" s="32"/>
      <c r="O1" s="32"/>
      <c r="P1" s="32"/>
      <c r="Q1" s="32"/>
    </row>
    <row r="2" spans="1:17" ht="15" x14ac:dyDescent="0.2">
      <c r="A2" s="34" t="s">
        <v>221</v>
      </c>
      <c r="B2" s="32"/>
      <c r="C2" s="32"/>
      <c r="D2" s="32"/>
      <c r="E2" s="32"/>
      <c r="F2" s="32"/>
      <c r="G2" s="32"/>
      <c r="H2" s="32"/>
      <c r="I2" s="32"/>
      <c r="J2" s="32"/>
      <c r="K2" s="32"/>
      <c r="L2" s="32"/>
      <c r="M2" s="32"/>
      <c r="N2" s="32"/>
      <c r="O2" s="32"/>
      <c r="P2" s="32"/>
      <c r="Q2" s="32"/>
    </row>
    <row r="3" spans="1:17" ht="15" x14ac:dyDescent="0.2">
      <c r="A3" s="32" t="s">
        <v>93</v>
      </c>
      <c r="B3" s="32"/>
      <c r="C3" s="32"/>
      <c r="D3" s="32"/>
      <c r="E3" s="32"/>
      <c r="F3" s="32"/>
      <c r="G3" s="32"/>
      <c r="H3" s="32"/>
      <c r="I3" s="32"/>
      <c r="J3" s="32"/>
      <c r="K3" s="32"/>
      <c r="L3" s="32"/>
      <c r="M3" s="32"/>
      <c r="N3" s="32"/>
      <c r="O3" s="32"/>
      <c r="P3" s="32"/>
      <c r="Q3" s="32"/>
    </row>
    <row r="4" spans="1:17" ht="15" x14ac:dyDescent="0.2">
      <c r="A4" s="35"/>
      <c r="B4" s="32"/>
      <c r="C4" s="32"/>
      <c r="D4" s="32"/>
      <c r="E4" s="32"/>
      <c r="F4" s="32"/>
      <c r="G4" s="32"/>
      <c r="H4" s="32"/>
      <c r="I4" s="32"/>
      <c r="J4" s="32"/>
      <c r="K4" s="32"/>
      <c r="L4" s="32"/>
      <c r="M4" s="32"/>
      <c r="N4" s="32"/>
      <c r="O4" s="32"/>
      <c r="P4" s="32"/>
      <c r="Q4" s="32"/>
    </row>
    <row r="5" spans="1:17" ht="15" x14ac:dyDescent="0.2">
      <c r="A5" s="53" t="s">
        <v>94</v>
      </c>
      <c r="B5" s="32"/>
      <c r="C5" s="32"/>
      <c r="D5" s="32"/>
      <c r="E5" s="32"/>
      <c r="F5" s="32"/>
      <c r="G5" s="32"/>
      <c r="H5" s="32"/>
      <c r="I5" s="32"/>
      <c r="J5" s="32"/>
      <c r="K5" s="32"/>
      <c r="L5" s="32"/>
      <c r="M5" s="32"/>
      <c r="N5" s="32"/>
      <c r="O5" s="32"/>
      <c r="P5" s="32"/>
      <c r="Q5" s="32"/>
    </row>
    <row r="6" spans="1:17" ht="15" x14ac:dyDescent="0.2">
      <c r="A6" s="36">
        <v>1</v>
      </c>
      <c r="B6" s="32" t="s">
        <v>96</v>
      </c>
      <c r="C6" s="32"/>
      <c r="D6" s="32"/>
      <c r="E6" s="32"/>
      <c r="F6" s="32"/>
      <c r="G6" s="32"/>
      <c r="H6" s="32"/>
      <c r="I6" s="32"/>
      <c r="J6" s="32"/>
      <c r="K6" s="32"/>
      <c r="L6" s="32"/>
      <c r="M6" s="32"/>
      <c r="N6" s="32"/>
      <c r="O6" s="32"/>
      <c r="P6" s="32"/>
      <c r="Q6" s="32"/>
    </row>
    <row r="7" spans="1:17" ht="15.75" x14ac:dyDescent="0.25">
      <c r="A7" s="32">
        <v>2</v>
      </c>
      <c r="B7" s="32" t="s">
        <v>220</v>
      </c>
      <c r="C7" s="32"/>
      <c r="D7" s="32"/>
      <c r="E7" s="32"/>
      <c r="F7" s="32"/>
      <c r="G7" s="32"/>
      <c r="H7" s="32"/>
      <c r="I7" s="32"/>
      <c r="J7" s="32"/>
      <c r="K7" s="32"/>
      <c r="L7" s="32"/>
      <c r="M7" s="32"/>
      <c r="N7" s="32"/>
      <c r="O7" s="32"/>
      <c r="P7" s="32"/>
      <c r="Q7" s="32"/>
    </row>
    <row r="8" spans="1:17" ht="15" x14ac:dyDescent="0.2">
      <c r="A8" s="32">
        <v>3</v>
      </c>
      <c r="B8" s="32" t="s">
        <v>219</v>
      </c>
      <c r="C8" s="32"/>
      <c r="D8" s="32"/>
      <c r="E8" s="32"/>
      <c r="F8" s="32"/>
      <c r="G8" s="32"/>
      <c r="H8" s="32"/>
      <c r="I8" s="32"/>
      <c r="J8" s="32"/>
      <c r="K8" s="32"/>
      <c r="L8" s="32"/>
      <c r="M8" s="32"/>
      <c r="N8" s="32"/>
      <c r="O8" s="32"/>
      <c r="P8" s="32"/>
      <c r="Q8" s="32"/>
    </row>
    <row r="9" spans="1:17" ht="18" customHeight="1" x14ac:dyDescent="0.2">
      <c r="A9" s="32"/>
      <c r="B9" s="32"/>
      <c r="C9" s="32"/>
      <c r="D9" s="32"/>
      <c r="E9" s="32"/>
      <c r="F9" s="32"/>
      <c r="G9" s="32"/>
      <c r="H9" s="32"/>
      <c r="I9" s="32"/>
      <c r="J9" s="32"/>
      <c r="K9" s="32"/>
      <c r="L9" s="32"/>
      <c r="M9" s="32"/>
      <c r="N9" s="32"/>
      <c r="O9" s="32"/>
      <c r="P9" s="32"/>
      <c r="Q9" s="32"/>
    </row>
    <row r="10" spans="1:17" ht="69.75" customHeight="1" x14ac:dyDescent="0.25">
      <c r="A10" s="32" t="s">
        <v>139</v>
      </c>
      <c r="B10" s="37" t="s">
        <v>106</v>
      </c>
      <c r="C10" s="38" t="s">
        <v>91</v>
      </c>
      <c r="D10" s="37" t="s">
        <v>212</v>
      </c>
      <c r="E10" s="37" t="s">
        <v>213</v>
      </c>
      <c r="F10" s="37" t="s">
        <v>214</v>
      </c>
      <c r="G10" s="37" t="s">
        <v>215</v>
      </c>
      <c r="H10" s="37" t="s">
        <v>216</v>
      </c>
      <c r="I10" s="37" t="s">
        <v>217</v>
      </c>
      <c r="J10" s="37" t="s">
        <v>205</v>
      </c>
      <c r="K10" s="37"/>
      <c r="L10" s="37" t="s">
        <v>218</v>
      </c>
      <c r="M10" s="37" t="s">
        <v>165</v>
      </c>
      <c r="N10" s="37"/>
      <c r="O10" s="37" t="s">
        <v>186</v>
      </c>
      <c r="P10" s="37" t="s">
        <v>203</v>
      </c>
      <c r="Q10" s="37" t="s">
        <v>188</v>
      </c>
    </row>
    <row r="11" spans="1:17" ht="15" x14ac:dyDescent="0.2">
      <c r="A11" s="32" t="s">
        <v>197</v>
      </c>
      <c r="B11" s="39"/>
      <c r="C11" s="40">
        <v>0.3</v>
      </c>
      <c r="D11" s="41">
        <v>10</v>
      </c>
      <c r="E11" s="41">
        <v>10</v>
      </c>
      <c r="F11" s="41">
        <v>90</v>
      </c>
      <c r="G11" s="41">
        <v>30</v>
      </c>
      <c r="H11" s="41">
        <v>20</v>
      </c>
      <c r="I11" s="41">
        <v>70</v>
      </c>
      <c r="J11" s="41">
        <f t="shared" ref="J11" si="0">SUM(D11:H11)/5</f>
        <v>32</v>
      </c>
      <c r="K11" s="41"/>
      <c r="L11" s="41">
        <v>20</v>
      </c>
      <c r="M11" s="41">
        <v>4</v>
      </c>
      <c r="O11" s="41"/>
      <c r="P11" s="41"/>
      <c r="Q11" s="41">
        <v>1</v>
      </c>
    </row>
    <row r="12" spans="1:17" ht="15" x14ac:dyDescent="0.2">
      <c r="A12" s="32"/>
      <c r="B12" s="39"/>
      <c r="C12" s="40"/>
      <c r="D12" s="41"/>
      <c r="E12" s="41"/>
      <c r="F12" s="41"/>
      <c r="G12" s="41"/>
      <c r="H12" s="41"/>
      <c r="I12" s="41"/>
      <c r="J12" s="41"/>
      <c r="K12" s="41"/>
      <c r="O12" s="41"/>
      <c r="P12" s="41"/>
      <c r="Q12" s="41"/>
    </row>
    <row r="13" spans="1:17" ht="15" x14ac:dyDescent="0.2">
      <c r="A13" s="32" t="s">
        <v>199</v>
      </c>
      <c r="B13" s="39"/>
      <c r="C13" s="40">
        <f>0.1+C11</f>
        <v>0.4</v>
      </c>
      <c r="D13" s="41">
        <v>5</v>
      </c>
      <c r="E13" s="41">
        <v>15</v>
      </c>
      <c r="F13" s="41">
        <v>10</v>
      </c>
      <c r="G13" s="41">
        <v>0</v>
      </c>
      <c r="H13" s="41">
        <v>10</v>
      </c>
      <c r="I13" s="41">
        <v>40</v>
      </c>
      <c r="J13" s="41">
        <f t="shared" ref="J13:J14" si="1">SUM(D13:H13)/5</f>
        <v>8</v>
      </c>
      <c r="K13" s="41"/>
      <c r="L13" s="41">
        <v>20</v>
      </c>
      <c r="M13" s="41">
        <v>6</v>
      </c>
      <c r="O13" s="41"/>
      <c r="P13" s="41"/>
      <c r="Q13" s="41">
        <v>1</v>
      </c>
    </row>
    <row r="14" spans="1:17" ht="15" x14ac:dyDescent="0.2">
      <c r="A14" s="32" t="s">
        <v>198</v>
      </c>
      <c r="B14" s="39"/>
      <c r="C14" s="40">
        <v>0.8</v>
      </c>
      <c r="D14" s="41">
        <v>20</v>
      </c>
      <c r="E14" s="41">
        <v>60</v>
      </c>
      <c r="F14" s="41">
        <v>20</v>
      </c>
      <c r="G14" s="41">
        <v>0</v>
      </c>
      <c r="H14" s="41">
        <v>10</v>
      </c>
      <c r="I14" s="41">
        <v>30</v>
      </c>
      <c r="J14" s="41">
        <f t="shared" si="1"/>
        <v>22</v>
      </c>
      <c r="K14" s="41"/>
      <c r="L14" s="41">
        <v>40</v>
      </c>
      <c r="M14" s="41">
        <v>20</v>
      </c>
      <c r="O14" s="41"/>
      <c r="P14" s="41">
        <v>1</v>
      </c>
      <c r="Q14" s="41"/>
    </row>
    <row r="15" spans="1:17" ht="15" x14ac:dyDescent="0.2">
      <c r="A15" s="32"/>
      <c r="B15" s="39"/>
      <c r="C15" s="40"/>
      <c r="D15" s="41"/>
      <c r="E15" s="41"/>
      <c r="F15" s="41"/>
      <c r="G15" s="41"/>
      <c r="H15" s="41"/>
      <c r="I15" s="41"/>
      <c r="J15" s="41"/>
      <c r="K15" s="41"/>
      <c r="O15" s="41"/>
      <c r="P15" s="41"/>
      <c r="Q15" s="41"/>
    </row>
    <row r="16" spans="1:17" ht="15" x14ac:dyDescent="0.2">
      <c r="A16" s="32" t="s">
        <v>200</v>
      </c>
      <c r="B16" s="39"/>
      <c r="C16" s="40">
        <v>0.8</v>
      </c>
      <c r="D16" s="41">
        <v>20</v>
      </c>
      <c r="E16" s="41">
        <v>10</v>
      </c>
      <c r="F16" s="41">
        <v>20</v>
      </c>
      <c r="G16" s="41">
        <v>0</v>
      </c>
      <c r="H16" s="41">
        <v>10</v>
      </c>
      <c r="I16" s="41">
        <v>40</v>
      </c>
      <c r="J16" s="41">
        <f t="shared" ref="J16" si="2">SUM(D16:H16)/5</f>
        <v>12</v>
      </c>
      <c r="K16" s="41"/>
      <c r="L16" s="41">
        <v>30</v>
      </c>
      <c r="M16" s="41">
        <v>12</v>
      </c>
      <c r="O16" s="41"/>
      <c r="P16" s="41"/>
      <c r="Q16" s="41">
        <v>1</v>
      </c>
    </row>
    <row r="17" spans="1:17" ht="15" x14ac:dyDescent="0.2">
      <c r="A17" s="32"/>
      <c r="B17" s="39"/>
      <c r="C17" s="40"/>
      <c r="D17" s="41"/>
      <c r="E17" s="41"/>
      <c r="F17" s="41"/>
      <c r="G17" s="41"/>
      <c r="H17" s="41"/>
      <c r="I17" s="41"/>
      <c r="J17" s="41"/>
      <c r="K17" s="41"/>
      <c r="O17" s="41"/>
      <c r="P17" s="41"/>
      <c r="Q17" s="41"/>
    </row>
    <row r="18" spans="1:17" ht="15" x14ac:dyDescent="0.2">
      <c r="A18" s="32" t="s">
        <v>206</v>
      </c>
      <c r="B18" s="39"/>
      <c r="C18" s="40">
        <v>0.8</v>
      </c>
      <c r="D18" s="41">
        <v>40</v>
      </c>
      <c r="E18" s="41">
        <v>0</v>
      </c>
      <c r="F18" s="41">
        <v>20</v>
      </c>
      <c r="G18" s="41">
        <v>0</v>
      </c>
      <c r="H18" s="41">
        <v>0</v>
      </c>
      <c r="I18" s="41">
        <v>40</v>
      </c>
      <c r="J18" s="41">
        <f t="shared" ref="J18:J22" si="3">SUM(D18:H18)/5</f>
        <v>12</v>
      </c>
      <c r="K18" s="41"/>
      <c r="L18" s="41">
        <v>40</v>
      </c>
      <c r="M18" s="41">
        <v>32</v>
      </c>
      <c r="O18" s="41">
        <v>1</v>
      </c>
      <c r="P18" s="41"/>
      <c r="Q18" s="41"/>
    </row>
    <row r="19" spans="1:17" ht="15" x14ac:dyDescent="0.2">
      <c r="A19" s="32" t="s">
        <v>206</v>
      </c>
      <c r="B19" s="41"/>
      <c r="C19" s="40">
        <v>1.5</v>
      </c>
      <c r="D19" s="41">
        <v>40</v>
      </c>
      <c r="E19" s="41">
        <v>20</v>
      </c>
      <c r="F19" s="41">
        <v>30</v>
      </c>
      <c r="G19" s="41">
        <v>20</v>
      </c>
      <c r="H19" s="41">
        <v>20</v>
      </c>
      <c r="I19" s="41">
        <v>30</v>
      </c>
      <c r="J19" s="41">
        <f t="shared" si="3"/>
        <v>26</v>
      </c>
      <c r="K19" s="41"/>
      <c r="L19" s="41">
        <v>0</v>
      </c>
      <c r="M19" s="41">
        <v>10</v>
      </c>
      <c r="N19" s="41"/>
      <c r="O19" s="41"/>
      <c r="P19" s="41"/>
      <c r="Q19" s="41">
        <v>1</v>
      </c>
    </row>
    <row r="20" spans="1:17" ht="15" x14ac:dyDescent="0.2">
      <c r="A20" s="32" t="s">
        <v>117</v>
      </c>
      <c r="B20" s="41">
        <v>1</v>
      </c>
      <c r="C20" s="40"/>
      <c r="D20" s="41">
        <v>30</v>
      </c>
      <c r="E20" s="41">
        <v>30</v>
      </c>
      <c r="F20" s="41">
        <v>25</v>
      </c>
      <c r="G20" s="41">
        <v>10</v>
      </c>
      <c r="H20" s="41">
        <v>10</v>
      </c>
      <c r="I20" s="41">
        <v>30</v>
      </c>
      <c r="J20" s="41">
        <f t="shared" si="3"/>
        <v>21</v>
      </c>
      <c r="K20" s="41"/>
      <c r="L20" s="41">
        <v>30</v>
      </c>
      <c r="M20" s="41">
        <v>22</v>
      </c>
      <c r="N20" s="41"/>
      <c r="O20" s="41"/>
      <c r="P20" s="41">
        <v>1</v>
      </c>
      <c r="Q20" s="41"/>
    </row>
    <row r="21" spans="1:17" ht="15" x14ac:dyDescent="0.2">
      <c r="A21" s="32" t="s">
        <v>117</v>
      </c>
      <c r="B21" s="41"/>
      <c r="C21" s="40">
        <v>0.3</v>
      </c>
      <c r="D21" s="41">
        <v>50</v>
      </c>
      <c r="E21" s="41">
        <v>20</v>
      </c>
      <c r="F21" s="41">
        <v>20</v>
      </c>
      <c r="G21" s="41">
        <v>20</v>
      </c>
      <c r="H21" s="41">
        <v>10</v>
      </c>
      <c r="I21" s="41">
        <v>20</v>
      </c>
      <c r="J21" s="41">
        <f t="shared" si="3"/>
        <v>24</v>
      </c>
      <c r="K21" s="41"/>
      <c r="L21" s="41">
        <v>20</v>
      </c>
      <c r="M21" s="41">
        <v>16</v>
      </c>
      <c r="N21" s="41"/>
      <c r="O21" s="41"/>
      <c r="P21" s="41"/>
      <c r="Q21" s="41">
        <v>1</v>
      </c>
    </row>
    <row r="22" spans="1:17" ht="15" x14ac:dyDescent="0.2">
      <c r="A22" s="32" t="s">
        <v>117</v>
      </c>
      <c r="B22" s="41"/>
      <c r="C22" s="41">
        <v>0.4</v>
      </c>
      <c r="D22" s="41">
        <v>40</v>
      </c>
      <c r="E22" s="41">
        <v>30</v>
      </c>
      <c r="F22" s="41">
        <v>30</v>
      </c>
      <c r="G22" s="41">
        <v>20</v>
      </c>
      <c r="H22" s="41">
        <v>10</v>
      </c>
      <c r="I22" s="41">
        <v>30</v>
      </c>
      <c r="J22" s="41">
        <f t="shared" si="3"/>
        <v>26</v>
      </c>
      <c r="K22" s="41"/>
      <c r="L22" s="41">
        <v>20</v>
      </c>
      <c r="M22" s="41">
        <v>14</v>
      </c>
      <c r="N22" s="41"/>
      <c r="O22" s="41"/>
      <c r="P22" s="41"/>
      <c r="Q22" s="41">
        <v>1</v>
      </c>
    </row>
    <row r="23" spans="1:17" ht="15" x14ac:dyDescent="0.2">
      <c r="A23" s="32"/>
      <c r="B23" s="41"/>
      <c r="C23" s="41"/>
      <c r="D23" s="41"/>
      <c r="E23" s="41"/>
      <c r="F23" s="41"/>
      <c r="G23" s="41"/>
      <c r="H23" s="41"/>
      <c r="I23" s="41"/>
      <c r="J23" s="41"/>
      <c r="K23" s="41"/>
      <c r="L23" s="41"/>
      <c r="M23" s="41"/>
      <c r="N23" s="41"/>
      <c r="O23" s="41"/>
      <c r="P23" s="41"/>
      <c r="Q23" s="41"/>
    </row>
    <row r="24" spans="1:17" ht="15" x14ac:dyDescent="0.2">
      <c r="A24" s="32" t="s">
        <v>201</v>
      </c>
      <c r="B24" s="41"/>
      <c r="C24" s="40">
        <v>0.6</v>
      </c>
      <c r="D24" s="41">
        <v>30</v>
      </c>
      <c r="E24" s="41">
        <v>50</v>
      </c>
      <c r="F24" s="41">
        <v>20</v>
      </c>
      <c r="G24" s="41">
        <v>0</v>
      </c>
      <c r="H24" s="41">
        <v>10</v>
      </c>
      <c r="I24" s="41">
        <v>20</v>
      </c>
      <c r="J24" s="41">
        <f t="shared" ref="J24:J25" si="4">SUM(D24:H24)/5</f>
        <v>22</v>
      </c>
      <c r="K24" s="41"/>
      <c r="L24" s="41">
        <v>20</v>
      </c>
      <c r="M24" s="41">
        <v>14</v>
      </c>
      <c r="N24" s="41"/>
      <c r="O24" s="41"/>
      <c r="P24" s="41"/>
      <c r="Q24" s="41">
        <v>1</v>
      </c>
    </row>
    <row r="25" spans="1:17" ht="15" x14ac:dyDescent="0.2">
      <c r="A25" s="32" t="s">
        <v>201</v>
      </c>
      <c r="B25" s="41"/>
      <c r="C25" s="41">
        <v>0.9</v>
      </c>
      <c r="D25" s="41">
        <v>0</v>
      </c>
      <c r="E25" s="41">
        <v>0</v>
      </c>
      <c r="F25" s="41">
        <v>25</v>
      </c>
      <c r="G25" s="41">
        <v>0</v>
      </c>
      <c r="H25" s="41">
        <v>10</v>
      </c>
      <c r="I25" s="41">
        <v>40</v>
      </c>
      <c r="J25" s="41">
        <f t="shared" si="4"/>
        <v>7</v>
      </c>
      <c r="K25" s="41"/>
      <c r="L25" s="41">
        <v>20</v>
      </c>
      <c r="M25" s="41">
        <v>4</v>
      </c>
      <c r="N25" s="41"/>
      <c r="O25" s="41"/>
      <c r="P25" s="41"/>
      <c r="Q25" s="41">
        <v>1</v>
      </c>
    </row>
    <row r="26" spans="1:17" ht="15" x14ac:dyDescent="0.2">
      <c r="A26" s="32"/>
      <c r="B26" s="41"/>
      <c r="C26" s="41"/>
      <c r="D26" s="41"/>
      <c r="E26" s="41"/>
      <c r="F26" s="41"/>
      <c r="G26" s="41"/>
      <c r="H26" s="41"/>
      <c r="I26" s="41"/>
      <c r="J26" s="41"/>
      <c r="K26" s="41"/>
      <c r="L26" s="41"/>
      <c r="M26" s="41"/>
      <c r="N26" s="41"/>
      <c r="O26" s="41"/>
      <c r="P26" s="41"/>
      <c r="Q26" s="41"/>
    </row>
    <row r="27" spans="1:17" ht="15" x14ac:dyDescent="0.2">
      <c r="A27" s="32" t="s">
        <v>120</v>
      </c>
      <c r="B27" s="41">
        <v>1</v>
      </c>
      <c r="C27" s="40"/>
      <c r="D27" s="41">
        <v>40</v>
      </c>
      <c r="E27" s="41">
        <v>40</v>
      </c>
      <c r="F27" s="41">
        <v>30</v>
      </c>
      <c r="G27" s="41">
        <v>0</v>
      </c>
      <c r="H27" s="41">
        <v>10</v>
      </c>
      <c r="I27" s="41">
        <v>30</v>
      </c>
      <c r="J27" s="41">
        <f t="shared" ref="J27:J28" si="5">SUM(D27:H27)/5</f>
        <v>24</v>
      </c>
      <c r="K27" s="41"/>
      <c r="L27" s="41">
        <v>70</v>
      </c>
      <c r="M27" s="41">
        <v>38</v>
      </c>
      <c r="N27" s="41"/>
      <c r="O27" s="41">
        <v>1</v>
      </c>
      <c r="P27" s="41"/>
      <c r="Q27" s="41"/>
    </row>
    <row r="28" spans="1:17" ht="15" x14ac:dyDescent="0.2">
      <c r="A28" s="32" t="s">
        <v>202</v>
      </c>
      <c r="B28" s="41"/>
      <c r="C28" s="40">
        <v>0.2</v>
      </c>
      <c r="D28" s="41">
        <v>20</v>
      </c>
      <c r="E28" s="41">
        <v>30</v>
      </c>
      <c r="F28" s="41">
        <v>30</v>
      </c>
      <c r="G28" s="41">
        <v>0</v>
      </c>
      <c r="H28" s="41">
        <v>60</v>
      </c>
      <c r="I28" s="41">
        <v>30</v>
      </c>
      <c r="J28" s="41">
        <f t="shared" si="5"/>
        <v>28</v>
      </c>
      <c r="K28" s="41"/>
      <c r="L28" s="41">
        <v>20</v>
      </c>
      <c r="M28" s="41">
        <v>2</v>
      </c>
      <c r="N28" s="41"/>
      <c r="O28" s="41"/>
      <c r="P28" s="41"/>
      <c r="Q28" s="41">
        <v>1</v>
      </c>
    </row>
    <row r="29" spans="1:17" ht="15" x14ac:dyDescent="0.2">
      <c r="A29" s="32" t="s">
        <v>202</v>
      </c>
      <c r="C29" s="41">
        <v>1.1000000000000001</v>
      </c>
      <c r="D29" s="41">
        <v>0</v>
      </c>
      <c r="E29" s="41">
        <v>30</v>
      </c>
      <c r="F29" s="41">
        <v>30</v>
      </c>
      <c r="G29" s="41">
        <v>0</v>
      </c>
      <c r="H29" s="41">
        <v>50</v>
      </c>
      <c r="I29" s="41">
        <v>20</v>
      </c>
      <c r="J29" s="41">
        <f t="shared" ref="J29:J30" si="6">SUM(D29:H29)/5</f>
        <v>22</v>
      </c>
      <c r="K29" s="41"/>
      <c r="L29" s="41">
        <v>20</v>
      </c>
      <c r="M29" s="41">
        <v>12</v>
      </c>
      <c r="N29" s="41"/>
      <c r="O29" s="41"/>
      <c r="P29" s="41"/>
      <c r="Q29" s="41">
        <v>1</v>
      </c>
    </row>
    <row r="30" spans="1:17" ht="15" x14ac:dyDescent="0.2">
      <c r="A30" s="32" t="s">
        <v>121</v>
      </c>
      <c r="B30" s="41">
        <v>1</v>
      </c>
      <c r="C30" s="40"/>
      <c r="D30" s="41">
        <v>40</v>
      </c>
      <c r="E30" s="41">
        <v>70</v>
      </c>
      <c r="F30" s="41">
        <v>30</v>
      </c>
      <c r="G30" s="41">
        <v>0</v>
      </c>
      <c r="H30" s="41">
        <v>20</v>
      </c>
      <c r="I30" s="41">
        <v>15</v>
      </c>
      <c r="J30" s="41">
        <f t="shared" si="6"/>
        <v>32</v>
      </c>
      <c r="K30" s="41"/>
      <c r="L30" s="41">
        <v>40</v>
      </c>
      <c r="M30" s="41">
        <v>34</v>
      </c>
      <c r="N30" s="41"/>
      <c r="O30" s="41">
        <v>1</v>
      </c>
      <c r="P30" s="41"/>
      <c r="Q30" s="41"/>
    </row>
    <row r="31" spans="1:17" ht="15" x14ac:dyDescent="0.2">
      <c r="A31" s="32"/>
      <c r="B31" s="41"/>
      <c r="C31" s="41"/>
      <c r="D31" s="41"/>
      <c r="E31" s="41"/>
      <c r="F31" s="41"/>
      <c r="G31" s="41"/>
      <c r="H31" s="41"/>
      <c r="I31" s="41"/>
      <c r="J31" s="41"/>
      <c r="K31" s="41"/>
      <c r="L31" s="41"/>
      <c r="M31" s="41"/>
      <c r="N31" s="41"/>
      <c r="O31" s="41"/>
      <c r="P31" s="41"/>
      <c r="Q31" s="41"/>
    </row>
    <row r="32" spans="1:17" ht="15" x14ac:dyDescent="0.2">
      <c r="A32" s="32" t="s">
        <v>123</v>
      </c>
      <c r="B32" s="41"/>
      <c r="C32" s="41">
        <v>0.5</v>
      </c>
      <c r="D32" s="41">
        <v>20</v>
      </c>
      <c r="E32" s="41">
        <v>50</v>
      </c>
      <c r="F32" s="41">
        <v>20</v>
      </c>
      <c r="G32" s="41">
        <v>10</v>
      </c>
      <c r="H32" s="41">
        <v>20</v>
      </c>
      <c r="I32" s="41">
        <v>20</v>
      </c>
      <c r="J32" s="41">
        <f t="shared" ref="J32:J39" si="7">SUM(D32:H32)/5</f>
        <v>24</v>
      </c>
      <c r="K32" s="41"/>
      <c r="L32" s="41">
        <v>20</v>
      </c>
      <c r="M32" s="41">
        <v>18</v>
      </c>
      <c r="N32" s="41"/>
      <c r="O32" s="41"/>
      <c r="P32" s="41"/>
      <c r="Q32" s="41">
        <v>1</v>
      </c>
    </row>
    <row r="33" spans="1:17" ht="15" x14ac:dyDescent="0.2">
      <c r="A33" s="32" t="s">
        <v>123</v>
      </c>
      <c r="B33" s="41"/>
      <c r="C33" s="41">
        <v>0.6</v>
      </c>
      <c r="D33" s="41">
        <v>30</v>
      </c>
      <c r="E33" s="41">
        <v>40</v>
      </c>
      <c r="F33" s="41">
        <v>20</v>
      </c>
      <c r="G33" s="41">
        <v>10</v>
      </c>
      <c r="H33" s="41">
        <v>10</v>
      </c>
      <c r="I33" s="41">
        <v>50</v>
      </c>
      <c r="J33" s="41">
        <f t="shared" si="7"/>
        <v>22</v>
      </c>
      <c r="K33" s="41"/>
      <c r="L33" s="41">
        <v>20</v>
      </c>
      <c r="M33" s="41">
        <v>24</v>
      </c>
      <c r="N33" s="41"/>
      <c r="O33" s="41"/>
      <c r="P33" s="41"/>
      <c r="Q33" s="41">
        <v>1</v>
      </c>
    </row>
    <row r="34" spans="1:17" ht="15" x14ac:dyDescent="0.2">
      <c r="A34" s="32" t="s">
        <v>123</v>
      </c>
      <c r="B34" s="41"/>
      <c r="C34" s="41">
        <v>0.7</v>
      </c>
      <c r="D34" s="41">
        <v>15</v>
      </c>
      <c r="E34" s="41">
        <v>20</v>
      </c>
      <c r="F34" s="41">
        <v>15</v>
      </c>
      <c r="G34" s="41">
        <v>0</v>
      </c>
      <c r="H34" s="41">
        <v>10</v>
      </c>
      <c r="I34" s="41">
        <v>50</v>
      </c>
      <c r="J34" s="41">
        <f t="shared" si="7"/>
        <v>12</v>
      </c>
      <c r="K34" s="41"/>
      <c r="L34" s="41">
        <v>0</v>
      </c>
      <c r="M34" s="41">
        <v>4</v>
      </c>
      <c r="N34" s="41"/>
      <c r="O34" s="41"/>
      <c r="P34" s="41"/>
      <c r="Q34" s="41">
        <v>1</v>
      </c>
    </row>
    <row r="35" spans="1:17" ht="15" x14ac:dyDescent="0.2">
      <c r="A35" s="32" t="s">
        <v>123</v>
      </c>
      <c r="B35" s="41"/>
      <c r="C35" s="41">
        <v>0.8</v>
      </c>
      <c r="D35" s="41">
        <v>20</v>
      </c>
      <c r="E35" s="41">
        <v>10</v>
      </c>
      <c r="F35" s="41">
        <v>10</v>
      </c>
      <c r="G35" s="41">
        <v>0</v>
      </c>
      <c r="H35" s="41">
        <v>10</v>
      </c>
      <c r="I35" s="41">
        <v>40</v>
      </c>
      <c r="J35" s="41">
        <f t="shared" si="7"/>
        <v>10</v>
      </c>
      <c r="K35" s="41"/>
      <c r="L35" s="41">
        <v>10</v>
      </c>
      <c r="M35" s="41">
        <v>8</v>
      </c>
      <c r="N35" s="41"/>
      <c r="O35" s="41"/>
      <c r="P35" s="41"/>
      <c r="Q35" s="41">
        <v>1</v>
      </c>
    </row>
    <row r="36" spans="1:17" ht="15" x14ac:dyDescent="0.2">
      <c r="A36" s="32" t="s">
        <v>123</v>
      </c>
      <c r="B36" s="41"/>
      <c r="C36" s="41">
        <v>1.2</v>
      </c>
      <c r="D36" s="41">
        <v>10</v>
      </c>
      <c r="E36" s="41">
        <v>50</v>
      </c>
      <c r="F36" s="41">
        <v>30</v>
      </c>
      <c r="G36" s="41">
        <v>10</v>
      </c>
      <c r="H36" s="41">
        <v>10</v>
      </c>
      <c r="I36" s="41">
        <v>30</v>
      </c>
      <c r="J36" s="41">
        <f t="shared" si="7"/>
        <v>22</v>
      </c>
      <c r="K36" s="41"/>
      <c r="L36" s="41">
        <v>20</v>
      </c>
      <c r="M36" s="41">
        <v>16</v>
      </c>
      <c r="N36" s="41"/>
      <c r="O36" s="41"/>
      <c r="P36" s="41"/>
      <c r="Q36" s="41">
        <v>1</v>
      </c>
    </row>
    <row r="37" spans="1:17" ht="15" x14ac:dyDescent="0.2">
      <c r="A37" s="32" t="s">
        <v>123</v>
      </c>
      <c r="B37" s="41"/>
      <c r="C37" s="41">
        <v>1.3</v>
      </c>
      <c r="D37" s="41">
        <v>20</v>
      </c>
      <c r="E37" s="41">
        <v>40</v>
      </c>
      <c r="F37" s="41">
        <v>40</v>
      </c>
      <c r="G37" s="41">
        <v>0</v>
      </c>
      <c r="H37" s="41">
        <v>10</v>
      </c>
      <c r="I37" s="41">
        <v>30</v>
      </c>
      <c r="J37" s="41">
        <f t="shared" si="7"/>
        <v>22</v>
      </c>
      <c r="K37" s="41"/>
      <c r="L37" s="41">
        <v>20</v>
      </c>
      <c r="M37" s="41">
        <v>24</v>
      </c>
      <c r="N37" s="41"/>
      <c r="O37" s="41"/>
      <c r="P37" s="41">
        <v>1</v>
      </c>
      <c r="Q37" s="41"/>
    </row>
    <row r="38" spans="1:17" ht="15" x14ac:dyDescent="0.2">
      <c r="A38" s="32" t="s">
        <v>123</v>
      </c>
      <c r="B38" s="41"/>
      <c r="C38" s="41">
        <v>1.6</v>
      </c>
      <c r="D38" s="41">
        <v>0</v>
      </c>
      <c r="E38" s="41">
        <v>20</v>
      </c>
      <c r="F38" s="41">
        <v>50</v>
      </c>
      <c r="G38" s="41">
        <v>30</v>
      </c>
      <c r="H38" s="41">
        <v>10</v>
      </c>
      <c r="I38" s="41">
        <v>30</v>
      </c>
      <c r="J38" s="41">
        <f t="shared" si="7"/>
        <v>22</v>
      </c>
      <c r="K38" s="41"/>
      <c r="L38" s="41">
        <v>30</v>
      </c>
      <c r="M38" s="41">
        <v>42</v>
      </c>
      <c r="N38" s="41"/>
      <c r="O38" s="41">
        <v>1</v>
      </c>
      <c r="P38" s="41"/>
      <c r="Q38" s="41"/>
    </row>
    <row r="39" spans="1:17" ht="15" x14ac:dyDescent="0.2">
      <c r="A39" s="32" t="s">
        <v>123</v>
      </c>
      <c r="B39" s="41"/>
      <c r="C39" s="41">
        <v>1.7</v>
      </c>
      <c r="D39" s="41">
        <v>20</v>
      </c>
      <c r="E39" s="41">
        <v>30</v>
      </c>
      <c r="F39" s="41">
        <v>30</v>
      </c>
      <c r="G39" s="41">
        <v>20</v>
      </c>
      <c r="H39" s="41">
        <v>10</v>
      </c>
      <c r="I39" s="41">
        <v>30</v>
      </c>
      <c r="J39" s="41">
        <f t="shared" si="7"/>
        <v>22</v>
      </c>
      <c r="K39" s="41"/>
      <c r="L39" s="41">
        <v>0</v>
      </c>
      <c r="M39" s="41">
        <v>0</v>
      </c>
      <c r="N39" s="41"/>
      <c r="O39" s="41"/>
      <c r="P39" s="41"/>
      <c r="Q39" s="41">
        <v>1</v>
      </c>
    </row>
    <row r="40" spans="1:17" ht="15" x14ac:dyDescent="0.2">
      <c r="A40" s="32"/>
      <c r="B40" s="41"/>
      <c r="C40" s="40"/>
      <c r="D40" s="41"/>
      <c r="E40" s="41"/>
      <c r="F40" s="41"/>
      <c r="G40" s="41"/>
      <c r="H40" s="41"/>
      <c r="I40" s="41"/>
      <c r="J40" s="41"/>
      <c r="K40" s="41"/>
      <c r="L40" s="41"/>
      <c r="M40" s="41"/>
      <c r="N40" s="41"/>
      <c r="O40" s="41"/>
      <c r="P40" s="41"/>
      <c r="Q40" s="41"/>
    </row>
    <row r="41" spans="1:17" ht="15" x14ac:dyDescent="0.2">
      <c r="A41" s="32" t="s">
        <v>127</v>
      </c>
      <c r="B41" s="41">
        <f t="shared" ref="B41:M41" si="8">COUNT(B11:B40)</f>
        <v>3</v>
      </c>
      <c r="C41" s="41">
        <f t="shared" si="8"/>
        <v>20</v>
      </c>
      <c r="D41" s="41">
        <f t="shared" si="8"/>
        <v>23</v>
      </c>
      <c r="E41" s="41">
        <f t="shared" si="8"/>
        <v>23</v>
      </c>
      <c r="F41" s="41">
        <f t="shared" si="8"/>
        <v>23</v>
      </c>
      <c r="G41" s="41">
        <f t="shared" si="8"/>
        <v>23</v>
      </c>
      <c r="H41" s="41">
        <f t="shared" si="8"/>
        <v>23</v>
      </c>
      <c r="I41" s="41">
        <f t="shared" si="8"/>
        <v>23</v>
      </c>
      <c r="J41" s="41">
        <f t="shared" si="8"/>
        <v>23</v>
      </c>
      <c r="K41" s="41"/>
      <c r="L41" s="41">
        <f t="shared" si="8"/>
        <v>23</v>
      </c>
      <c r="M41" s="41">
        <f t="shared" si="8"/>
        <v>23</v>
      </c>
      <c r="N41" s="41"/>
      <c r="O41" s="41">
        <f>COUNT(O11:O40)</f>
        <v>4</v>
      </c>
      <c r="P41" s="41">
        <f>COUNT(P11:P40)</f>
        <v>3</v>
      </c>
      <c r="Q41" s="41">
        <f>COUNT(Q11:Q40)</f>
        <v>16</v>
      </c>
    </row>
    <row r="42" spans="1:17" ht="15" x14ac:dyDescent="0.2">
      <c r="A42" s="32" t="s">
        <v>29</v>
      </c>
      <c r="B42" s="41"/>
      <c r="C42" s="41"/>
      <c r="D42" s="42">
        <f t="shared" ref="D42:M42" si="9">AVERAGE(D11:D40)</f>
        <v>22.608695652173914</v>
      </c>
      <c r="E42" s="42">
        <f t="shared" si="9"/>
        <v>29.347826086956523</v>
      </c>
      <c r="F42" s="42">
        <f t="shared" si="9"/>
        <v>28.043478260869566</v>
      </c>
      <c r="G42" s="42">
        <f t="shared" si="9"/>
        <v>7.8260869565217392</v>
      </c>
      <c r="H42" s="42">
        <f t="shared" si="9"/>
        <v>15.217391304347826</v>
      </c>
      <c r="I42" s="42">
        <f t="shared" si="9"/>
        <v>33.260869565217391</v>
      </c>
      <c r="J42" s="42">
        <f t="shared" si="9"/>
        <v>20.608695652173914</v>
      </c>
      <c r="K42" s="42"/>
      <c r="L42" s="42">
        <f t="shared" si="9"/>
        <v>23.043478260869566</v>
      </c>
      <c r="M42" s="42">
        <f t="shared" si="9"/>
        <v>16.347826086956523</v>
      </c>
      <c r="N42" s="42"/>
      <c r="O42" s="41"/>
      <c r="P42" s="41"/>
      <c r="Q42" s="41"/>
    </row>
  </sheetData>
  <pageMargins left="0.7" right="0.7" top="0.75" bottom="0.75" header="0.3" footer="0.3"/>
  <pageSetup scale="63"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9"/>
  <sheetViews>
    <sheetView topLeftCell="B9" workbookViewId="0">
      <selection activeCell="I37" sqref="I37"/>
    </sheetView>
  </sheetViews>
  <sheetFormatPr defaultRowHeight="12.75" x14ac:dyDescent="0.2"/>
  <cols>
    <col min="1" max="1" width="36.42578125" customWidth="1"/>
    <col min="5" max="5" width="11.28515625" customWidth="1"/>
    <col min="7" max="7" width="12.7109375" customWidth="1"/>
    <col min="10" max="10" width="11.85546875" customWidth="1"/>
    <col min="12" max="12" width="14.28515625" customWidth="1"/>
    <col min="13" max="13" width="11" customWidth="1"/>
  </cols>
  <sheetData>
    <row r="1" spans="1:17" ht="20.25" x14ac:dyDescent="0.3">
      <c r="A1" s="43" t="s">
        <v>95</v>
      </c>
      <c r="B1" s="32"/>
      <c r="C1" s="32"/>
      <c r="D1" s="32"/>
      <c r="E1" s="32"/>
      <c r="F1" s="32"/>
      <c r="G1" s="32"/>
      <c r="H1" s="33">
        <v>2018</v>
      </c>
      <c r="I1" s="32"/>
      <c r="J1" s="32"/>
      <c r="K1" s="32"/>
      <c r="L1" s="32"/>
      <c r="M1" s="32"/>
      <c r="N1" s="32"/>
      <c r="O1" s="32"/>
      <c r="P1" s="32"/>
      <c r="Q1" s="32"/>
    </row>
    <row r="2" spans="1:17" ht="15" x14ac:dyDescent="0.2">
      <c r="A2" s="34" t="s">
        <v>319</v>
      </c>
      <c r="B2" s="32"/>
      <c r="C2" s="32"/>
      <c r="D2" s="32"/>
      <c r="E2" s="32"/>
      <c r="F2" s="32"/>
      <c r="G2" s="32"/>
      <c r="H2" s="32"/>
      <c r="I2" s="32"/>
      <c r="J2" s="32"/>
      <c r="K2" s="32"/>
      <c r="L2" s="32"/>
      <c r="M2" s="32"/>
      <c r="N2" s="32"/>
      <c r="O2" s="32"/>
      <c r="P2" s="32"/>
      <c r="Q2" s="32"/>
    </row>
    <row r="3" spans="1:17" ht="15" x14ac:dyDescent="0.2">
      <c r="A3" s="32" t="s">
        <v>93</v>
      </c>
      <c r="B3" s="32"/>
      <c r="C3" s="32"/>
      <c r="D3" s="32"/>
      <c r="E3" s="32"/>
      <c r="F3" s="32"/>
      <c r="G3" s="32"/>
      <c r="H3" s="32"/>
      <c r="I3" s="32"/>
      <c r="J3" s="32"/>
      <c r="K3" s="32"/>
      <c r="L3" s="32"/>
      <c r="M3" s="32"/>
      <c r="N3" s="32"/>
      <c r="O3" s="32"/>
      <c r="P3" s="32"/>
      <c r="Q3" s="32"/>
    </row>
    <row r="4" spans="1:17" ht="15" x14ac:dyDescent="0.2">
      <c r="A4" s="35"/>
      <c r="B4" s="32"/>
      <c r="C4" s="32"/>
      <c r="D4" s="32"/>
      <c r="E4" s="32"/>
      <c r="F4" s="32"/>
      <c r="G4" s="32"/>
      <c r="H4" s="32"/>
      <c r="I4" s="32"/>
      <c r="J4" s="32"/>
      <c r="K4" s="32"/>
      <c r="L4" s="32"/>
      <c r="M4" s="32"/>
      <c r="N4" s="32"/>
      <c r="O4" s="32"/>
      <c r="P4" s="32"/>
      <c r="Q4" s="32"/>
    </row>
    <row r="5" spans="1:17" ht="15" x14ac:dyDescent="0.2">
      <c r="A5" s="53" t="s">
        <v>94</v>
      </c>
      <c r="B5" s="32"/>
      <c r="C5" s="32"/>
      <c r="D5" s="32"/>
      <c r="E5" s="32"/>
      <c r="F5" s="32"/>
      <c r="G5" s="32"/>
      <c r="H5" s="32"/>
      <c r="I5" s="32"/>
      <c r="J5" s="32"/>
      <c r="K5" s="32"/>
      <c r="L5" s="32"/>
      <c r="M5" s="32"/>
      <c r="N5" s="32"/>
      <c r="O5" s="32"/>
      <c r="P5" s="32"/>
      <c r="Q5" s="32"/>
    </row>
    <row r="6" spans="1:17" ht="15" x14ac:dyDescent="0.2">
      <c r="A6" s="36">
        <v>1</v>
      </c>
      <c r="B6" s="32" t="s">
        <v>96</v>
      </c>
      <c r="C6" s="32"/>
      <c r="D6" s="32"/>
      <c r="E6" s="32"/>
      <c r="F6" s="32"/>
      <c r="G6" s="32"/>
      <c r="H6" s="32"/>
      <c r="I6" s="32"/>
      <c r="J6" s="32"/>
      <c r="K6" s="32"/>
      <c r="L6" s="32"/>
      <c r="M6" s="32"/>
      <c r="N6" s="32"/>
      <c r="O6" s="32"/>
      <c r="P6" s="32"/>
      <c r="Q6" s="32"/>
    </row>
    <row r="7" spans="1:17" ht="15.75" x14ac:dyDescent="0.25">
      <c r="A7" s="32">
        <v>2</v>
      </c>
      <c r="B7" s="32" t="s">
        <v>220</v>
      </c>
      <c r="C7" s="32"/>
      <c r="D7" s="32"/>
      <c r="E7" s="32"/>
      <c r="F7" s="32"/>
      <c r="G7" s="32"/>
      <c r="H7" s="32"/>
      <c r="I7" s="32"/>
      <c r="J7" s="32"/>
      <c r="K7" s="32"/>
      <c r="L7" s="32"/>
      <c r="M7" s="32"/>
      <c r="N7" s="32"/>
      <c r="O7" s="32"/>
      <c r="P7" s="32"/>
      <c r="Q7" s="32"/>
    </row>
    <row r="8" spans="1:17" ht="15" x14ac:dyDescent="0.2">
      <c r="A8" s="32">
        <v>3</v>
      </c>
      <c r="B8" s="32" t="s">
        <v>219</v>
      </c>
      <c r="C8" s="32"/>
      <c r="D8" s="32"/>
      <c r="E8" s="32"/>
      <c r="F8" s="32"/>
      <c r="G8" s="32"/>
      <c r="H8" s="32"/>
      <c r="I8" s="32"/>
      <c r="J8" s="32"/>
      <c r="K8" s="32"/>
      <c r="L8" s="32"/>
      <c r="M8" s="32"/>
      <c r="N8" s="32"/>
      <c r="O8" s="32"/>
      <c r="P8" s="32"/>
      <c r="Q8" s="32"/>
    </row>
    <row r="9" spans="1:17" ht="15" x14ac:dyDescent="0.2">
      <c r="A9" s="32"/>
      <c r="B9" s="32"/>
      <c r="C9" s="32"/>
      <c r="D9" s="32"/>
      <c r="E9" s="32"/>
      <c r="F9" s="32"/>
      <c r="G9" s="32"/>
      <c r="H9" s="32"/>
      <c r="I9" s="32"/>
      <c r="J9" s="32"/>
      <c r="K9" s="32"/>
      <c r="L9" s="32"/>
      <c r="M9" s="32"/>
      <c r="N9" s="32"/>
      <c r="O9" s="32"/>
      <c r="P9" s="32"/>
      <c r="Q9" s="32"/>
    </row>
    <row r="10" spans="1:17" ht="63" x14ac:dyDescent="0.25">
      <c r="A10" s="32" t="s">
        <v>139</v>
      </c>
      <c r="B10" s="37" t="s">
        <v>106</v>
      </c>
      <c r="C10" s="38" t="s">
        <v>91</v>
      </c>
      <c r="D10" s="37" t="s">
        <v>212</v>
      </c>
      <c r="E10" s="37" t="s">
        <v>213</v>
      </c>
      <c r="F10" s="37" t="s">
        <v>214</v>
      </c>
      <c r="G10" s="37" t="s">
        <v>215</v>
      </c>
      <c r="H10" s="37" t="s">
        <v>216</v>
      </c>
      <c r="I10" s="37" t="s">
        <v>320</v>
      </c>
      <c r="J10" s="37" t="s">
        <v>321</v>
      </c>
      <c r="K10" s="37"/>
      <c r="L10" s="37" t="s">
        <v>337</v>
      </c>
      <c r="M10" s="37"/>
      <c r="N10" s="37"/>
      <c r="O10" s="37"/>
      <c r="P10" s="37"/>
      <c r="Q10" s="37"/>
    </row>
    <row r="11" spans="1:17" ht="15" x14ac:dyDescent="0.2">
      <c r="A11" s="32"/>
      <c r="B11" s="39"/>
      <c r="C11" s="40"/>
      <c r="D11" s="16"/>
      <c r="E11" s="16"/>
      <c r="F11" s="16"/>
      <c r="G11" s="16"/>
      <c r="H11" s="16"/>
      <c r="I11" s="16"/>
      <c r="J11" s="16"/>
      <c r="K11" s="41"/>
      <c r="L11" s="41"/>
      <c r="M11" s="41"/>
      <c r="O11" s="41"/>
      <c r="P11" s="41"/>
      <c r="Q11" s="41"/>
    </row>
    <row r="12" spans="1:17" ht="15" x14ac:dyDescent="0.2">
      <c r="A12" s="32" t="s">
        <v>322</v>
      </c>
      <c r="B12" s="39">
        <v>1</v>
      </c>
      <c r="C12" s="40">
        <v>0</v>
      </c>
      <c r="D12" s="41">
        <v>10</v>
      </c>
      <c r="E12" s="41">
        <v>40</v>
      </c>
      <c r="F12" s="41">
        <v>30</v>
      </c>
      <c r="G12" s="41">
        <v>10</v>
      </c>
      <c r="H12" s="41">
        <v>10</v>
      </c>
      <c r="I12" s="41">
        <v>30</v>
      </c>
      <c r="J12" s="41">
        <f>SUM(D12:H12)/5</f>
        <v>20</v>
      </c>
      <c r="K12" s="41"/>
      <c r="L12" s="20" t="s">
        <v>40</v>
      </c>
      <c r="O12" s="41"/>
      <c r="P12" s="41"/>
      <c r="Q12" s="41"/>
    </row>
    <row r="13" spans="1:17" ht="15" x14ac:dyDescent="0.2">
      <c r="A13" s="32" t="s">
        <v>199</v>
      </c>
      <c r="B13" s="39"/>
      <c r="C13" s="40">
        <f>0.1+C11</f>
        <v>0.1</v>
      </c>
      <c r="D13" s="41">
        <v>5</v>
      </c>
      <c r="E13" s="41">
        <v>20</v>
      </c>
      <c r="F13" s="41">
        <v>15</v>
      </c>
      <c r="G13" s="41">
        <v>0</v>
      </c>
      <c r="H13" s="41">
        <v>10</v>
      </c>
      <c r="I13" s="41">
        <v>40</v>
      </c>
      <c r="J13" s="41">
        <f t="shared" ref="J13" si="0">SUM(D13:H13)/5</f>
        <v>10</v>
      </c>
      <c r="K13" s="41"/>
      <c r="L13" s="20" t="s">
        <v>40</v>
      </c>
      <c r="M13" s="41"/>
      <c r="O13" s="41"/>
      <c r="P13" s="41"/>
      <c r="Q13" s="41"/>
    </row>
    <row r="14" spans="1:17" ht="15" x14ac:dyDescent="0.2">
      <c r="A14" s="32" t="s">
        <v>198</v>
      </c>
      <c r="B14" s="39"/>
      <c r="C14" s="40">
        <v>0.7</v>
      </c>
      <c r="D14" s="41">
        <v>10</v>
      </c>
      <c r="E14" s="41">
        <v>60</v>
      </c>
      <c r="F14" s="41">
        <v>20</v>
      </c>
      <c r="G14" s="41">
        <v>0</v>
      </c>
      <c r="H14" s="41">
        <v>10</v>
      </c>
      <c r="I14" s="41">
        <v>30</v>
      </c>
      <c r="J14" s="41">
        <f t="shared" ref="J14" si="1">SUM(D14:H14)/5</f>
        <v>20</v>
      </c>
      <c r="K14" s="41"/>
      <c r="L14" s="20" t="s">
        <v>40</v>
      </c>
      <c r="M14" s="41"/>
      <c r="O14" s="41"/>
      <c r="P14" s="41"/>
      <c r="Q14" s="41"/>
    </row>
    <row r="15" spans="1:17" ht="15" x14ac:dyDescent="0.2">
      <c r="A15" s="32"/>
      <c r="B15" s="39"/>
      <c r="C15" s="40"/>
      <c r="D15" s="41"/>
      <c r="E15" s="41"/>
      <c r="F15" s="41"/>
      <c r="G15" s="41"/>
      <c r="H15" s="41"/>
      <c r="I15" s="41"/>
      <c r="J15" s="41"/>
      <c r="K15" s="41"/>
      <c r="L15" s="41"/>
      <c r="M15" s="41"/>
      <c r="O15" s="41"/>
      <c r="P15" s="41"/>
      <c r="Q15" s="41"/>
    </row>
    <row r="16" spans="1:17" ht="15" x14ac:dyDescent="0.2">
      <c r="A16" s="32" t="s">
        <v>324</v>
      </c>
      <c r="B16" s="41"/>
      <c r="C16" s="40">
        <v>0.8</v>
      </c>
      <c r="D16" s="41">
        <v>20</v>
      </c>
      <c r="E16" s="41">
        <v>30</v>
      </c>
      <c r="F16" s="41">
        <v>10</v>
      </c>
      <c r="G16" s="41">
        <v>0</v>
      </c>
      <c r="H16" s="41">
        <v>0</v>
      </c>
      <c r="I16" s="41">
        <v>40</v>
      </c>
      <c r="J16" s="41">
        <f t="shared" ref="J16" si="2">SUM(D16:H16)/5</f>
        <v>12</v>
      </c>
      <c r="K16" s="41"/>
      <c r="L16" s="20" t="s">
        <v>40</v>
      </c>
      <c r="M16" s="41"/>
      <c r="N16" s="41"/>
      <c r="O16" s="41"/>
      <c r="P16" s="41"/>
      <c r="Q16" s="41"/>
    </row>
    <row r="17" spans="1:17" ht="15" x14ac:dyDescent="0.2">
      <c r="A17" s="32"/>
      <c r="B17" s="41"/>
      <c r="C17" s="41"/>
      <c r="D17" s="41"/>
      <c r="E17" s="41"/>
      <c r="F17" s="41"/>
      <c r="G17" s="41"/>
      <c r="H17" s="41"/>
      <c r="I17" s="41"/>
      <c r="J17" s="41"/>
      <c r="K17" s="41"/>
      <c r="L17" s="41"/>
      <c r="M17" s="41"/>
      <c r="N17" s="41"/>
      <c r="O17" s="41"/>
      <c r="P17" s="41"/>
      <c r="Q17" s="41"/>
    </row>
    <row r="18" spans="1:17" ht="15" x14ac:dyDescent="0.2">
      <c r="A18" s="32" t="s">
        <v>201</v>
      </c>
      <c r="B18" s="41"/>
      <c r="C18" s="40">
        <v>0.6</v>
      </c>
      <c r="D18" s="41">
        <v>20</v>
      </c>
      <c r="E18" s="41">
        <v>30</v>
      </c>
      <c r="F18" s="41">
        <v>20</v>
      </c>
      <c r="G18" s="41">
        <v>0</v>
      </c>
      <c r="H18" s="41">
        <v>10</v>
      </c>
      <c r="I18" s="41">
        <v>35</v>
      </c>
      <c r="J18" s="41">
        <f t="shared" ref="J18:J21" si="3">SUM(D18:H18)/5</f>
        <v>16</v>
      </c>
      <c r="K18" s="41"/>
      <c r="L18" s="20" t="s">
        <v>40</v>
      </c>
      <c r="M18" s="41"/>
      <c r="N18" s="41"/>
      <c r="O18" s="41"/>
      <c r="P18" s="41"/>
      <c r="Q18" s="41"/>
    </row>
    <row r="19" spans="1:17" ht="15" x14ac:dyDescent="0.2">
      <c r="A19" s="32" t="s">
        <v>201</v>
      </c>
      <c r="B19" s="41"/>
      <c r="C19" s="41">
        <v>0.7</v>
      </c>
      <c r="D19" s="41">
        <v>50</v>
      </c>
      <c r="E19" s="41">
        <v>50</v>
      </c>
      <c r="F19" s="41">
        <v>30</v>
      </c>
      <c r="G19" s="41">
        <v>10</v>
      </c>
      <c r="H19" s="41">
        <v>10</v>
      </c>
      <c r="I19" s="41">
        <v>40</v>
      </c>
      <c r="J19" s="41">
        <f t="shared" si="3"/>
        <v>30</v>
      </c>
      <c r="K19" s="41"/>
      <c r="L19" s="20" t="s">
        <v>41</v>
      </c>
      <c r="M19" s="41"/>
      <c r="N19" s="41"/>
      <c r="O19" s="41"/>
      <c r="P19" s="41"/>
      <c r="Q19" s="41"/>
    </row>
    <row r="20" spans="1:17" ht="15" x14ac:dyDescent="0.2">
      <c r="A20" s="32" t="s">
        <v>201</v>
      </c>
      <c r="B20" s="41"/>
      <c r="C20" s="41">
        <v>0.8</v>
      </c>
      <c r="D20" s="41">
        <v>0</v>
      </c>
      <c r="E20" s="41">
        <v>20</v>
      </c>
      <c r="F20" s="41">
        <v>20</v>
      </c>
      <c r="G20" s="41">
        <v>20</v>
      </c>
      <c r="H20" s="41">
        <v>40</v>
      </c>
      <c r="I20" s="41">
        <v>40</v>
      </c>
      <c r="J20" s="41">
        <f t="shared" si="3"/>
        <v>20</v>
      </c>
      <c r="K20" s="41"/>
      <c r="L20" s="20" t="s">
        <v>40</v>
      </c>
      <c r="M20" s="41"/>
      <c r="N20" s="41"/>
      <c r="O20" s="41"/>
      <c r="P20" s="41"/>
      <c r="Q20" s="41"/>
    </row>
    <row r="21" spans="1:17" ht="15" x14ac:dyDescent="0.2">
      <c r="A21" s="32" t="s">
        <v>201</v>
      </c>
      <c r="B21" s="41"/>
      <c r="C21" s="41">
        <v>0.9</v>
      </c>
      <c r="D21" s="41">
        <v>0</v>
      </c>
      <c r="E21" s="41">
        <v>0</v>
      </c>
      <c r="F21" s="41">
        <v>20</v>
      </c>
      <c r="G21" s="41">
        <v>0</v>
      </c>
      <c r="H21" s="41">
        <v>60</v>
      </c>
      <c r="I21" s="41">
        <v>40</v>
      </c>
      <c r="J21" s="41">
        <f t="shared" si="3"/>
        <v>16</v>
      </c>
      <c r="K21" s="41"/>
      <c r="L21" s="20" t="s">
        <v>40</v>
      </c>
      <c r="M21" s="41"/>
      <c r="N21" s="41"/>
      <c r="O21" s="41"/>
      <c r="P21" s="41"/>
      <c r="Q21" s="41"/>
    </row>
    <row r="22" spans="1:17" ht="15" x14ac:dyDescent="0.2">
      <c r="A22" s="32"/>
      <c r="B22" s="41"/>
      <c r="C22" s="41"/>
      <c r="D22" s="41"/>
      <c r="E22" s="41"/>
      <c r="F22" s="41"/>
      <c r="G22" s="41"/>
      <c r="H22" s="41"/>
      <c r="I22" s="41"/>
      <c r="J22" s="41"/>
      <c r="K22" s="41"/>
      <c r="L22" s="41"/>
      <c r="M22" s="41"/>
      <c r="N22" s="41"/>
      <c r="O22" s="41"/>
      <c r="P22" s="41"/>
      <c r="Q22" s="41"/>
    </row>
    <row r="23" spans="1:17" ht="15" x14ac:dyDescent="0.2">
      <c r="A23" s="32" t="s">
        <v>325</v>
      </c>
      <c r="B23" s="41"/>
      <c r="C23" s="40">
        <v>0.2</v>
      </c>
      <c r="D23" s="41">
        <v>20</v>
      </c>
      <c r="E23" s="41">
        <v>20</v>
      </c>
      <c r="F23" s="41">
        <v>30</v>
      </c>
      <c r="G23" s="41">
        <v>0</v>
      </c>
      <c r="H23" s="41">
        <v>60</v>
      </c>
      <c r="I23" s="41">
        <v>30</v>
      </c>
      <c r="J23" s="41">
        <f t="shared" ref="J23" si="4">SUM(D23:H23)/5</f>
        <v>26</v>
      </c>
      <c r="K23" s="41"/>
      <c r="L23" s="20" t="s">
        <v>40</v>
      </c>
      <c r="M23" s="41"/>
      <c r="N23" s="41"/>
      <c r="O23" s="41"/>
      <c r="P23" s="41"/>
      <c r="Q23" s="41"/>
    </row>
    <row r="24" spans="1:17" ht="15" x14ac:dyDescent="0.2">
      <c r="A24" s="32"/>
      <c r="B24" s="41"/>
      <c r="C24" s="40"/>
      <c r="D24" s="41"/>
      <c r="E24" s="41"/>
      <c r="F24" s="41"/>
      <c r="G24" s="41"/>
      <c r="H24" s="41"/>
      <c r="I24" s="41"/>
      <c r="J24" s="41"/>
      <c r="K24" s="41"/>
      <c r="L24" s="41"/>
      <c r="M24" s="41"/>
      <c r="N24" s="41"/>
      <c r="O24" s="41"/>
      <c r="P24" s="41"/>
      <c r="Q24" s="41"/>
    </row>
    <row r="25" spans="1:17" ht="15" x14ac:dyDescent="0.2">
      <c r="A25" s="32"/>
      <c r="B25" s="41"/>
      <c r="C25" s="41"/>
      <c r="D25" s="41"/>
      <c r="E25" s="41"/>
      <c r="F25" s="41"/>
      <c r="G25" s="41"/>
      <c r="H25" s="41"/>
      <c r="I25" s="41"/>
      <c r="J25" s="41"/>
      <c r="K25" s="41"/>
      <c r="L25" s="41"/>
      <c r="M25" s="41"/>
      <c r="N25" s="41"/>
      <c r="O25" s="41"/>
      <c r="P25" s="41"/>
      <c r="Q25" s="41"/>
    </row>
    <row r="26" spans="1:17" ht="15" x14ac:dyDescent="0.2">
      <c r="A26" s="32" t="s">
        <v>123</v>
      </c>
      <c r="B26" s="41"/>
      <c r="C26" s="41">
        <v>0.4</v>
      </c>
      <c r="D26" s="41">
        <v>20</v>
      </c>
      <c r="E26" s="41">
        <v>40</v>
      </c>
      <c r="F26" s="41">
        <v>20</v>
      </c>
      <c r="G26" s="41">
        <v>0</v>
      </c>
      <c r="H26" s="41">
        <v>20</v>
      </c>
      <c r="I26" s="41">
        <v>30</v>
      </c>
      <c r="J26" s="41">
        <f t="shared" ref="J26:J34" si="5">SUM(D26:H26)/5</f>
        <v>20</v>
      </c>
      <c r="K26" s="41"/>
      <c r="L26" s="20" t="s">
        <v>40</v>
      </c>
      <c r="M26" s="41"/>
      <c r="N26" s="41"/>
      <c r="O26" s="41"/>
      <c r="P26" s="41"/>
      <c r="Q26" s="41"/>
    </row>
    <row r="27" spans="1:17" ht="15" x14ac:dyDescent="0.2">
      <c r="A27" s="32" t="s">
        <v>123</v>
      </c>
      <c r="B27" s="41"/>
      <c r="C27" s="41">
        <v>0.5</v>
      </c>
      <c r="D27" s="41">
        <v>20</v>
      </c>
      <c r="E27" s="41">
        <v>50</v>
      </c>
      <c r="F27" s="41">
        <v>20</v>
      </c>
      <c r="G27" s="41">
        <v>0</v>
      </c>
      <c r="H27" s="41">
        <v>10</v>
      </c>
      <c r="I27" s="41">
        <v>35</v>
      </c>
      <c r="J27" s="41">
        <f t="shared" si="5"/>
        <v>20</v>
      </c>
      <c r="K27" s="41"/>
      <c r="L27" s="20" t="s">
        <v>40</v>
      </c>
      <c r="M27" s="41"/>
      <c r="N27" s="41"/>
      <c r="O27" s="41"/>
      <c r="P27" s="41"/>
      <c r="Q27" s="41"/>
    </row>
    <row r="28" spans="1:17" ht="15" x14ac:dyDescent="0.2">
      <c r="A28" s="32" t="s">
        <v>123</v>
      </c>
      <c r="B28" s="41"/>
      <c r="C28" s="55">
        <v>1</v>
      </c>
      <c r="D28" s="41">
        <v>30</v>
      </c>
      <c r="E28" s="41">
        <v>20</v>
      </c>
      <c r="F28" s="41">
        <v>20</v>
      </c>
      <c r="G28" s="41">
        <v>0</v>
      </c>
      <c r="H28" s="41">
        <v>10</v>
      </c>
      <c r="I28" s="41">
        <v>40</v>
      </c>
      <c r="J28" s="41">
        <f t="shared" si="5"/>
        <v>16</v>
      </c>
      <c r="K28" s="41"/>
      <c r="L28" s="20" t="s">
        <v>40</v>
      </c>
      <c r="M28" s="41"/>
      <c r="N28" s="41"/>
      <c r="O28" s="41"/>
      <c r="P28" s="41"/>
      <c r="Q28" s="41"/>
    </row>
    <row r="29" spans="1:17" ht="15" x14ac:dyDescent="0.2">
      <c r="A29" s="32" t="s">
        <v>123</v>
      </c>
      <c r="B29" s="41"/>
      <c r="C29" s="41">
        <v>1.1000000000000001</v>
      </c>
      <c r="D29" s="41">
        <v>10</v>
      </c>
      <c r="E29" s="41">
        <v>30</v>
      </c>
      <c r="F29" s="41">
        <v>40</v>
      </c>
      <c r="G29" s="41">
        <v>0</v>
      </c>
      <c r="H29" s="41">
        <v>20</v>
      </c>
      <c r="I29" s="41">
        <v>35</v>
      </c>
      <c r="J29" s="41">
        <f t="shared" si="5"/>
        <v>20</v>
      </c>
      <c r="K29" s="41"/>
      <c r="L29" s="20" t="s">
        <v>40</v>
      </c>
      <c r="M29" s="41"/>
      <c r="N29" s="41"/>
      <c r="O29" s="41"/>
      <c r="P29" s="41"/>
      <c r="Q29" s="41"/>
    </row>
    <row r="30" spans="1:17" ht="15" x14ac:dyDescent="0.2">
      <c r="A30" s="32" t="s">
        <v>123</v>
      </c>
      <c r="B30" s="41"/>
      <c r="C30" s="41">
        <v>1.2</v>
      </c>
      <c r="D30" s="41">
        <v>10</v>
      </c>
      <c r="E30" s="41">
        <v>50</v>
      </c>
      <c r="F30" s="41">
        <v>30</v>
      </c>
      <c r="G30" s="41">
        <v>10</v>
      </c>
      <c r="H30" s="41">
        <v>10</v>
      </c>
      <c r="I30" s="41">
        <v>35</v>
      </c>
      <c r="J30" s="41">
        <f t="shared" si="5"/>
        <v>22</v>
      </c>
      <c r="K30" s="41"/>
      <c r="L30" s="20" t="s">
        <v>40</v>
      </c>
      <c r="M30" s="41"/>
      <c r="N30" s="41"/>
      <c r="O30" s="41"/>
      <c r="P30" s="41"/>
      <c r="Q30" s="41"/>
    </row>
    <row r="31" spans="1:17" ht="15" x14ac:dyDescent="0.2">
      <c r="A31" s="32" t="s">
        <v>123</v>
      </c>
      <c r="B31" s="41"/>
      <c r="C31" s="41">
        <v>1.3</v>
      </c>
      <c r="D31" s="41">
        <v>20</v>
      </c>
      <c r="E31" s="41">
        <v>50</v>
      </c>
      <c r="F31" s="41">
        <v>40</v>
      </c>
      <c r="G31" s="41">
        <v>0</v>
      </c>
      <c r="H31" s="41">
        <v>10</v>
      </c>
      <c r="I31" s="41">
        <v>35</v>
      </c>
      <c r="J31" s="41">
        <f t="shared" si="5"/>
        <v>24</v>
      </c>
      <c r="K31" s="41"/>
      <c r="L31" s="20" t="s">
        <v>40</v>
      </c>
      <c r="M31" s="41"/>
      <c r="N31" s="41"/>
      <c r="O31" s="41"/>
      <c r="P31" s="41"/>
      <c r="Q31" s="41"/>
    </row>
    <row r="32" spans="1:17" ht="15" x14ac:dyDescent="0.2">
      <c r="A32" s="32" t="s">
        <v>123</v>
      </c>
      <c r="B32" s="41"/>
      <c r="C32" s="41">
        <v>1.4</v>
      </c>
      <c r="D32" s="41">
        <v>10</v>
      </c>
      <c r="E32" s="41">
        <v>30</v>
      </c>
      <c r="F32" s="41">
        <v>40</v>
      </c>
      <c r="G32" s="41">
        <v>0</v>
      </c>
      <c r="H32" s="41">
        <v>10</v>
      </c>
      <c r="I32" s="41">
        <v>40</v>
      </c>
      <c r="J32" s="41">
        <f t="shared" si="5"/>
        <v>18</v>
      </c>
      <c r="K32" s="41"/>
      <c r="L32" s="20" t="s">
        <v>40</v>
      </c>
      <c r="M32" s="41"/>
      <c r="N32" s="41"/>
      <c r="O32" s="41"/>
      <c r="P32" s="41"/>
      <c r="Q32" s="41"/>
    </row>
    <row r="33" spans="1:17" ht="15" x14ac:dyDescent="0.2">
      <c r="A33" s="32" t="s">
        <v>123</v>
      </c>
      <c r="B33" s="41"/>
      <c r="C33" s="41">
        <v>1.5</v>
      </c>
      <c r="D33" s="41">
        <v>30</v>
      </c>
      <c r="E33" s="41">
        <v>40</v>
      </c>
      <c r="F33" s="41">
        <v>20</v>
      </c>
      <c r="G33" s="41">
        <v>0</v>
      </c>
      <c r="H33" s="41">
        <v>10</v>
      </c>
      <c r="I33" s="41">
        <v>50</v>
      </c>
      <c r="J33" s="41">
        <f t="shared" si="5"/>
        <v>20</v>
      </c>
      <c r="K33" s="41"/>
      <c r="L33" s="20" t="s">
        <v>41</v>
      </c>
      <c r="M33" s="41"/>
      <c r="N33" s="41"/>
      <c r="O33" s="41"/>
      <c r="P33" s="41"/>
      <c r="Q33" s="41"/>
    </row>
    <row r="34" spans="1:17" ht="15" x14ac:dyDescent="0.2">
      <c r="A34" s="32" t="s">
        <v>123</v>
      </c>
      <c r="B34" s="41"/>
      <c r="C34" s="41">
        <v>1.6</v>
      </c>
      <c r="D34" s="41">
        <v>10</v>
      </c>
      <c r="E34" s="41">
        <v>30</v>
      </c>
      <c r="F34" s="41">
        <v>50</v>
      </c>
      <c r="G34" s="41">
        <v>0</v>
      </c>
      <c r="H34" s="41">
        <v>10</v>
      </c>
      <c r="I34" s="41">
        <v>40</v>
      </c>
      <c r="J34" s="41">
        <f t="shared" si="5"/>
        <v>20</v>
      </c>
      <c r="K34" s="41"/>
      <c r="L34" s="20" t="s">
        <v>40</v>
      </c>
      <c r="M34" s="41"/>
      <c r="N34" s="41"/>
      <c r="O34" s="41"/>
      <c r="P34" s="41"/>
      <c r="Q34" s="41"/>
    </row>
    <row r="35" spans="1:17" ht="15" x14ac:dyDescent="0.2">
      <c r="A35" s="32"/>
      <c r="B35" s="41"/>
      <c r="C35" s="40"/>
      <c r="D35" s="41"/>
      <c r="E35" s="41"/>
      <c r="F35" s="41"/>
      <c r="G35" s="41"/>
      <c r="H35" s="41"/>
      <c r="I35" s="41"/>
      <c r="J35" s="41"/>
      <c r="K35" s="41"/>
      <c r="L35" s="41"/>
      <c r="M35" s="41"/>
      <c r="N35" s="41"/>
      <c r="O35" s="41"/>
      <c r="P35" s="41"/>
      <c r="Q35" s="41"/>
    </row>
    <row r="36" spans="1:17" ht="15" x14ac:dyDescent="0.2">
      <c r="A36" s="32" t="s">
        <v>127</v>
      </c>
      <c r="B36" s="41">
        <f t="shared" ref="B36:J36" si="6">COUNT(B11:B35)</f>
        <v>1</v>
      </c>
      <c r="C36" s="41">
        <f t="shared" si="6"/>
        <v>18</v>
      </c>
      <c r="D36" s="41">
        <f t="shared" si="6"/>
        <v>18</v>
      </c>
      <c r="E36" s="41">
        <f t="shared" si="6"/>
        <v>18</v>
      </c>
      <c r="F36" s="41">
        <f t="shared" si="6"/>
        <v>18</v>
      </c>
      <c r="G36" s="41">
        <f t="shared" si="6"/>
        <v>18</v>
      </c>
      <c r="H36" s="41">
        <f t="shared" si="6"/>
        <v>18</v>
      </c>
      <c r="I36" s="41">
        <f t="shared" si="6"/>
        <v>18</v>
      </c>
      <c r="J36" s="41">
        <f t="shared" si="6"/>
        <v>18</v>
      </c>
      <c r="K36" s="41"/>
      <c r="L36" s="41"/>
      <c r="M36" s="41"/>
      <c r="N36" s="41"/>
      <c r="O36" s="41"/>
      <c r="P36" s="41"/>
      <c r="Q36" s="41"/>
    </row>
    <row r="37" spans="1:17" ht="15" x14ac:dyDescent="0.2">
      <c r="A37" s="32" t="s">
        <v>29</v>
      </c>
      <c r="B37" s="41"/>
      <c r="C37" s="41"/>
      <c r="D37" s="42">
        <f t="shared" ref="D37:J37" si="7">AVERAGE(D11:D35)</f>
        <v>16.388888888888889</v>
      </c>
      <c r="E37" s="42">
        <f t="shared" si="7"/>
        <v>33.888888888888886</v>
      </c>
      <c r="F37" s="42">
        <f t="shared" si="7"/>
        <v>26.388888888888889</v>
      </c>
      <c r="G37" s="42">
        <f t="shared" si="7"/>
        <v>2.7777777777777777</v>
      </c>
      <c r="H37" s="42">
        <f t="shared" si="7"/>
        <v>17.777777777777779</v>
      </c>
      <c r="I37" s="42">
        <f t="shared" si="7"/>
        <v>36.944444444444443</v>
      </c>
      <c r="J37" s="42">
        <f t="shared" si="7"/>
        <v>19.444444444444443</v>
      </c>
      <c r="K37" s="42"/>
      <c r="L37" s="20"/>
      <c r="M37" s="42"/>
      <c r="N37" s="42"/>
      <c r="O37" s="41"/>
      <c r="P37" s="41"/>
      <c r="Q37" s="41"/>
    </row>
    <row r="41" spans="1:17" x14ac:dyDescent="0.2">
      <c r="A41" s="4" t="s">
        <v>327</v>
      </c>
    </row>
    <row r="43" spans="1:17" x14ac:dyDescent="0.2">
      <c r="A43" s="56" t="s">
        <v>328</v>
      </c>
      <c r="C43" s="30" t="s">
        <v>329</v>
      </c>
      <c r="D43" s="16"/>
      <c r="E43" s="30" t="s">
        <v>105</v>
      </c>
      <c r="F43" s="16"/>
      <c r="G43" s="16" t="s">
        <v>29</v>
      </c>
      <c r="H43" s="16"/>
    </row>
    <row r="44" spans="1:17" x14ac:dyDescent="0.2">
      <c r="A44">
        <v>2012</v>
      </c>
      <c r="C44" s="16">
        <v>31</v>
      </c>
      <c r="D44" s="16"/>
      <c r="E44" s="16">
        <v>36</v>
      </c>
      <c r="F44" s="16"/>
      <c r="G44" s="16">
        <v>33</v>
      </c>
    </row>
    <row r="45" spans="1:17" x14ac:dyDescent="0.2">
      <c r="A45">
        <v>2015</v>
      </c>
      <c r="C45" s="16">
        <v>32</v>
      </c>
      <c r="D45" s="16"/>
      <c r="E45" s="16">
        <v>37</v>
      </c>
      <c r="F45" s="16"/>
      <c r="G45" s="16">
        <v>22</v>
      </c>
    </row>
    <row r="46" spans="1:17" x14ac:dyDescent="0.2">
      <c r="A46">
        <v>2016</v>
      </c>
      <c r="C46" s="16">
        <v>19</v>
      </c>
      <c r="D46" s="16"/>
      <c r="E46" s="16">
        <v>25</v>
      </c>
      <c r="F46" s="16"/>
      <c r="G46" s="16">
        <v>23</v>
      </c>
    </row>
    <row r="47" spans="1:17" x14ac:dyDescent="0.2">
      <c r="A47">
        <v>2017</v>
      </c>
      <c r="C47" s="16">
        <v>23</v>
      </c>
      <c r="D47" s="16"/>
      <c r="E47" s="16">
        <v>33</v>
      </c>
      <c r="F47" s="16"/>
      <c r="G47" s="16">
        <v>21</v>
      </c>
    </row>
    <row r="48" spans="1:17" x14ac:dyDescent="0.2">
      <c r="A48">
        <v>2018</v>
      </c>
      <c r="C48" s="16">
        <v>18</v>
      </c>
      <c r="D48" s="16"/>
      <c r="E48" s="16">
        <v>37</v>
      </c>
      <c r="F48" s="16"/>
      <c r="G48" s="16">
        <v>19</v>
      </c>
    </row>
    <row r="49" spans="3:7" x14ac:dyDescent="0.2">
      <c r="C49" s="16"/>
      <c r="D49" s="16"/>
      <c r="E49" s="16"/>
      <c r="F49" s="16"/>
      <c r="G49" s="16"/>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7"/>
  <sheetViews>
    <sheetView topLeftCell="A51" workbookViewId="0">
      <selection activeCell="D87" sqref="D87"/>
    </sheetView>
  </sheetViews>
  <sheetFormatPr defaultRowHeight="12.75" x14ac:dyDescent="0.2"/>
  <cols>
    <col min="1" max="1" width="29" customWidth="1"/>
    <col min="2" max="11" width="12.140625" customWidth="1"/>
    <col min="12" max="12" width="14" customWidth="1"/>
    <col min="13" max="14" width="12.140625" customWidth="1"/>
  </cols>
  <sheetData>
    <row r="1" spans="1:15" ht="20.25" x14ac:dyDescent="0.3">
      <c r="A1" s="80" t="s">
        <v>95</v>
      </c>
      <c r="B1" s="69"/>
      <c r="C1" s="69"/>
      <c r="D1" s="69"/>
      <c r="E1" s="69"/>
      <c r="F1" s="69"/>
      <c r="G1" s="69"/>
      <c r="H1" s="70">
        <v>2018</v>
      </c>
      <c r="I1" s="69"/>
      <c r="J1" s="69"/>
      <c r="K1" s="69"/>
      <c r="L1" s="69"/>
      <c r="M1" s="69"/>
      <c r="N1" s="69"/>
      <c r="O1" s="69"/>
    </row>
    <row r="2" spans="1:15" ht="15" x14ac:dyDescent="0.2">
      <c r="A2" s="71" t="s">
        <v>358</v>
      </c>
      <c r="B2" s="69"/>
      <c r="C2" s="69"/>
      <c r="D2" s="69"/>
      <c r="E2" s="69"/>
      <c r="F2" s="69"/>
      <c r="G2" s="69"/>
      <c r="H2" s="69"/>
      <c r="I2" s="69"/>
      <c r="J2" s="69"/>
      <c r="K2" s="69"/>
      <c r="L2" s="69"/>
      <c r="M2" s="69"/>
      <c r="N2" s="69"/>
      <c r="O2" s="69"/>
    </row>
    <row r="3" spans="1:15" ht="15" x14ac:dyDescent="0.2">
      <c r="A3" s="69" t="s">
        <v>93</v>
      </c>
      <c r="B3" s="69"/>
      <c r="C3" s="69"/>
      <c r="D3" s="69"/>
      <c r="E3" s="69"/>
      <c r="F3" s="69"/>
      <c r="G3" s="69"/>
      <c r="H3" s="69"/>
      <c r="I3" s="69"/>
      <c r="J3" s="69"/>
      <c r="K3" s="69"/>
      <c r="L3" s="69"/>
      <c r="M3" s="69"/>
      <c r="N3" s="69"/>
      <c r="O3" s="69"/>
    </row>
    <row r="4" spans="1:15" ht="15" x14ac:dyDescent="0.2">
      <c r="A4" s="72"/>
      <c r="B4" s="69"/>
      <c r="C4" s="69"/>
      <c r="D4" s="69"/>
      <c r="E4" s="69"/>
      <c r="F4" s="69"/>
      <c r="G4" s="69"/>
      <c r="H4" s="69"/>
      <c r="I4" s="69"/>
      <c r="J4" s="69"/>
      <c r="K4" s="69"/>
      <c r="L4" s="69"/>
      <c r="M4" s="69"/>
      <c r="N4" s="69"/>
      <c r="O4" s="69"/>
    </row>
    <row r="5" spans="1:15" ht="15" x14ac:dyDescent="0.2">
      <c r="A5" s="81" t="s">
        <v>94</v>
      </c>
      <c r="B5" s="69"/>
      <c r="C5" s="69"/>
      <c r="D5" s="69"/>
      <c r="E5" s="69"/>
      <c r="F5" s="69"/>
      <c r="G5" s="69"/>
      <c r="H5" s="69"/>
      <c r="I5" s="69"/>
      <c r="J5" s="69"/>
      <c r="K5" s="69"/>
      <c r="L5" s="69"/>
      <c r="M5" s="69"/>
      <c r="N5" s="69"/>
      <c r="O5" s="69"/>
    </row>
    <row r="6" spans="1:15" ht="15" x14ac:dyDescent="0.2">
      <c r="A6" s="73">
        <v>1</v>
      </c>
      <c r="B6" s="69" t="s">
        <v>96</v>
      </c>
      <c r="C6" s="69"/>
      <c r="D6" s="69"/>
      <c r="E6" s="69"/>
      <c r="F6" s="69"/>
      <c r="G6" s="69"/>
      <c r="H6" s="69"/>
      <c r="I6" s="69"/>
      <c r="J6" s="69"/>
      <c r="K6" s="69"/>
      <c r="L6" s="69"/>
      <c r="M6" s="69"/>
      <c r="N6" s="69"/>
      <c r="O6" s="69"/>
    </row>
    <row r="7" spans="1:15" ht="15.75" x14ac:dyDescent="0.25">
      <c r="A7" s="69">
        <v>2</v>
      </c>
      <c r="B7" s="69" t="s">
        <v>220</v>
      </c>
      <c r="C7" s="69"/>
      <c r="D7" s="69"/>
      <c r="E7" s="69"/>
      <c r="F7" s="69"/>
      <c r="G7" s="69"/>
      <c r="H7" s="69"/>
      <c r="I7" s="69"/>
      <c r="J7" s="69"/>
      <c r="K7" s="69"/>
      <c r="L7" s="69"/>
      <c r="M7" s="69"/>
      <c r="N7" s="69"/>
      <c r="O7" s="69"/>
    </row>
    <row r="8" spans="1:15" ht="15" x14ac:dyDescent="0.2">
      <c r="A8" s="69">
        <v>3</v>
      </c>
      <c r="B8" s="69" t="s">
        <v>219</v>
      </c>
      <c r="C8" s="69"/>
      <c r="D8" s="69"/>
      <c r="E8" s="69"/>
      <c r="F8" s="69"/>
      <c r="G8" s="69"/>
      <c r="H8" s="69"/>
      <c r="I8" s="69"/>
      <c r="J8" s="69"/>
      <c r="K8" s="69"/>
      <c r="L8" s="69"/>
      <c r="M8" s="69"/>
      <c r="N8" s="69"/>
      <c r="O8" s="69"/>
    </row>
    <row r="9" spans="1:15" ht="15.75" x14ac:dyDescent="0.25">
      <c r="A9" s="69">
        <v>4</v>
      </c>
      <c r="B9" s="69" t="s">
        <v>359</v>
      </c>
      <c r="C9" s="69"/>
      <c r="D9" s="69"/>
      <c r="E9" s="69"/>
      <c r="F9" s="69"/>
      <c r="G9" s="69"/>
      <c r="H9" s="69"/>
      <c r="I9" s="69"/>
      <c r="J9" s="69"/>
      <c r="K9" s="69"/>
      <c r="L9" s="69"/>
      <c r="M9" s="69"/>
      <c r="N9" s="69"/>
      <c r="O9" s="69"/>
    </row>
    <row r="10" spans="1:15" ht="47.25" x14ac:dyDescent="0.25">
      <c r="A10" s="69" t="s">
        <v>139</v>
      </c>
      <c r="B10" s="74" t="s">
        <v>106</v>
      </c>
      <c r="C10" s="75" t="s">
        <v>91</v>
      </c>
      <c r="D10" s="74" t="s">
        <v>212</v>
      </c>
      <c r="E10" s="74" t="s">
        <v>213</v>
      </c>
      <c r="F10" s="74" t="s">
        <v>214</v>
      </c>
      <c r="G10" s="74" t="s">
        <v>215</v>
      </c>
      <c r="H10" s="74" t="s">
        <v>216</v>
      </c>
      <c r="I10" s="74" t="s">
        <v>360</v>
      </c>
      <c r="J10" s="74" t="s">
        <v>361</v>
      </c>
      <c r="K10" s="74"/>
      <c r="L10" s="74" t="s">
        <v>337</v>
      </c>
      <c r="M10" s="74"/>
      <c r="N10" s="74"/>
      <c r="O10" s="74"/>
    </row>
    <row r="11" spans="1:15" ht="15.75" x14ac:dyDescent="0.25">
      <c r="A11" s="69" t="s">
        <v>362</v>
      </c>
      <c r="B11" s="76">
        <v>1</v>
      </c>
      <c r="C11" s="77">
        <v>0</v>
      </c>
      <c r="D11" s="84">
        <v>10</v>
      </c>
      <c r="E11" s="84">
        <v>20</v>
      </c>
      <c r="F11" s="84">
        <v>20</v>
      </c>
      <c r="G11" s="84">
        <v>10</v>
      </c>
      <c r="H11" s="84">
        <v>20</v>
      </c>
      <c r="I11" s="84">
        <v>40</v>
      </c>
      <c r="J11" s="84">
        <v>16</v>
      </c>
      <c r="K11" s="76"/>
      <c r="L11" s="65" t="s">
        <v>40</v>
      </c>
      <c r="M11" s="76"/>
      <c r="N11" s="74"/>
      <c r="O11" s="74"/>
    </row>
    <row r="12" spans="1:15" ht="15.75" x14ac:dyDescent="0.25">
      <c r="A12" s="69" t="s">
        <v>362</v>
      </c>
      <c r="B12" s="76"/>
      <c r="C12" s="77">
        <v>0.1</v>
      </c>
      <c r="D12" s="84">
        <v>10</v>
      </c>
      <c r="E12" s="84">
        <v>10</v>
      </c>
      <c r="F12" s="84">
        <v>20</v>
      </c>
      <c r="G12" s="84">
        <v>0</v>
      </c>
      <c r="H12" s="84">
        <v>0</v>
      </c>
      <c r="I12" s="84">
        <v>50</v>
      </c>
      <c r="J12" s="84">
        <v>8</v>
      </c>
      <c r="K12" s="76"/>
      <c r="L12" s="65" t="s">
        <v>40</v>
      </c>
      <c r="M12" s="76"/>
      <c r="N12" s="74"/>
      <c r="O12" s="74"/>
    </row>
    <row r="13" spans="1:15" ht="15.75" x14ac:dyDescent="0.25">
      <c r="A13" s="69" t="s">
        <v>362</v>
      </c>
      <c r="B13" s="76"/>
      <c r="C13" s="77">
        <v>0.2</v>
      </c>
      <c r="D13" s="84">
        <v>10</v>
      </c>
      <c r="E13" s="84">
        <v>10</v>
      </c>
      <c r="F13" s="84">
        <v>10</v>
      </c>
      <c r="G13" s="84">
        <v>10</v>
      </c>
      <c r="H13" s="84">
        <v>0</v>
      </c>
      <c r="I13" s="84">
        <v>50</v>
      </c>
      <c r="J13" s="84">
        <v>8</v>
      </c>
      <c r="K13" s="76"/>
      <c r="L13" s="65" t="s">
        <v>40</v>
      </c>
      <c r="M13" s="76"/>
      <c r="N13" s="74"/>
      <c r="O13" s="74"/>
    </row>
    <row r="14" spans="1:15" ht="15.75" x14ac:dyDescent="0.25">
      <c r="A14" s="69" t="s">
        <v>362</v>
      </c>
      <c r="B14" s="76"/>
      <c r="C14" s="77">
        <v>0.3</v>
      </c>
      <c r="D14" s="84">
        <v>10</v>
      </c>
      <c r="E14" s="84">
        <v>10</v>
      </c>
      <c r="F14" s="84">
        <v>10</v>
      </c>
      <c r="G14" s="84">
        <v>10</v>
      </c>
      <c r="H14" s="84">
        <v>0</v>
      </c>
      <c r="I14" s="84">
        <v>50</v>
      </c>
      <c r="J14" s="84">
        <v>8</v>
      </c>
      <c r="K14" s="76"/>
      <c r="L14" s="65" t="s">
        <v>40</v>
      </c>
      <c r="M14" s="76"/>
      <c r="N14" s="74"/>
      <c r="O14" s="74"/>
    </row>
    <row r="15" spans="1:15" ht="15.75" x14ac:dyDescent="0.25">
      <c r="A15" s="69"/>
      <c r="B15" s="76"/>
      <c r="C15" s="77"/>
      <c r="D15" s="84"/>
      <c r="E15" s="84"/>
      <c r="F15" s="84"/>
      <c r="G15" s="84"/>
      <c r="H15" s="84"/>
      <c r="I15" s="84"/>
      <c r="J15" s="84"/>
      <c r="K15" s="76"/>
      <c r="L15" s="65"/>
      <c r="M15" s="76"/>
      <c r="N15" s="74"/>
      <c r="O15" s="74"/>
    </row>
    <row r="16" spans="1:15" ht="15.75" x14ac:dyDescent="0.25">
      <c r="A16" s="69" t="s">
        <v>363</v>
      </c>
      <c r="B16" s="76"/>
      <c r="C16" s="77">
        <v>0.2</v>
      </c>
      <c r="D16" s="84">
        <v>10</v>
      </c>
      <c r="E16" s="84">
        <v>10</v>
      </c>
      <c r="F16" s="84">
        <v>10</v>
      </c>
      <c r="G16" s="84">
        <v>0</v>
      </c>
      <c r="H16" s="84">
        <v>0</v>
      </c>
      <c r="I16" s="84">
        <v>50</v>
      </c>
      <c r="J16" s="84">
        <v>6</v>
      </c>
      <c r="K16" s="76"/>
      <c r="L16" s="65" t="s">
        <v>40</v>
      </c>
      <c r="M16" s="76"/>
      <c r="N16" s="74"/>
      <c r="O16" s="74"/>
    </row>
    <row r="17" spans="1:15" ht="15.75" x14ac:dyDescent="0.25">
      <c r="A17" s="69" t="s">
        <v>363</v>
      </c>
      <c r="B17" s="76"/>
      <c r="C17" s="77">
        <v>0.3</v>
      </c>
      <c r="D17" s="84">
        <v>40</v>
      </c>
      <c r="E17" s="84">
        <v>50</v>
      </c>
      <c r="F17" s="84">
        <v>10</v>
      </c>
      <c r="G17" s="84">
        <v>10</v>
      </c>
      <c r="H17" s="84">
        <v>0</v>
      </c>
      <c r="I17" s="84">
        <v>50</v>
      </c>
      <c r="J17" s="84">
        <v>22</v>
      </c>
      <c r="K17" s="76"/>
      <c r="L17" s="65" t="s">
        <v>364</v>
      </c>
      <c r="M17" s="76"/>
      <c r="N17" s="74"/>
      <c r="O17" s="74"/>
    </row>
    <row r="18" spans="1:15" ht="15.75" x14ac:dyDescent="0.25">
      <c r="A18" s="69" t="s">
        <v>363</v>
      </c>
      <c r="B18" s="76"/>
      <c r="C18" s="77">
        <v>0.4</v>
      </c>
      <c r="D18" s="84">
        <v>20</v>
      </c>
      <c r="E18" s="84">
        <v>0</v>
      </c>
      <c r="F18" s="84">
        <v>0</v>
      </c>
      <c r="G18" s="84">
        <v>0</v>
      </c>
      <c r="H18" s="84">
        <v>0</v>
      </c>
      <c r="I18" s="84">
        <v>50</v>
      </c>
      <c r="J18" s="84">
        <v>4</v>
      </c>
      <c r="K18" s="76"/>
      <c r="L18" s="65" t="s">
        <v>40</v>
      </c>
      <c r="M18" s="76"/>
      <c r="N18" s="74"/>
      <c r="O18" s="74"/>
    </row>
    <row r="19" spans="1:15" ht="15.75" x14ac:dyDescent="0.25">
      <c r="A19" s="69" t="s">
        <v>363</v>
      </c>
      <c r="B19" s="76"/>
      <c r="C19" s="77">
        <v>0.5</v>
      </c>
      <c r="D19" s="84">
        <v>10</v>
      </c>
      <c r="E19" s="84">
        <v>20</v>
      </c>
      <c r="F19" s="84">
        <v>5</v>
      </c>
      <c r="G19" s="84">
        <v>0</v>
      </c>
      <c r="H19" s="84">
        <v>0</v>
      </c>
      <c r="I19" s="84">
        <v>50</v>
      </c>
      <c r="J19" s="84">
        <v>7</v>
      </c>
      <c r="K19" s="76"/>
      <c r="L19" s="65" t="s">
        <v>40</v>
      </c>
      <c r="M19" s="76"/>
      <c r="N19" s="74"/>
      <c r="O19" s="74"/>
    </row>
    <row r="20" spans="1:15" ht="15.75" x14ac:dyDescent="0.25">
      <c r="A20" s="69" t="s">
        <v>363</v>
      </c>
      <c r="B20" s="76"/>
      <c r="C20" s="77">
        <v>0.6</v>
      </c>
      <c r="D20" s="84">
        <v>30</v>
      </c>
      <c r="E20" s="84">
        <v>20</v>
      </c>
      <c r="F20" s="84">
        <v>10</v>
      </c>
      <c r="G20" s="84">
        <v>10</v>
      </c>
      <c r="H20" s="84">
        <v>10</v>
      </c>
      <c r="I20" s="84">
        <v>50</v>
      </c>
      <c r="J20" s="84">
        <v>16</v>
      </c>
      <c r="K20" s="76"/>
      <c r="L20" s="65" t="s">
        <v>40</v>
      </c>
      <c r="M20" s="76"/>
      <c r="N20" s="74"/>
      <c r="O20" s="74"/>
    </row>
    <row r="21" spans="1:15" ht="15" x14ac:dyDescent="0.2">
      <c r="A21" s="69"/>
      <c r="B21" s="76"/>
      <c r="C21" s="77"/>
      <c r="D21" s="67"/>
      <c r="E21" s="67"/>
      <c r="F21" s="67"/>
      <c r="G21" s="67"/>
      <c r="H21" s="67"/>
      <c r="I21" s="67"/>
      <c r="J21" s="67"/>
      <c r="K21" s="78"/>
      <c r="L21" s="67"/>
      <c r="M21" s="78"/>
      <c r="N21" s="64"/>
      <c r="O21" s="78"/>
    </row>
    <row r="22" spans="1:15" ht="15" x14ac:dyDescent="0.2">
      <c r="A22" s="69"/>
      <c r="B22" s="76"/>
      <c r="C22" s="77"/>
      <c r="D22" s="67"/>
      <c r="E22" s="67"/>
      <c r="F22" s="67"/>
      <c r="G22" s="67"/>
      <c r="H22" s="67"/>
      <c r="I22" s="67"/>
      <c r="J22" s="67"/>
      <c r="K22" s="78"/>
      <c r="L22" s="67"/>
      <c r="M22" s="78"/>
      <c r="N22" s="64"/>
      <c r="O22" s="78"/>
    </row>
    <row r="23" spans="1:15" ht="15" x14ac:dyDescent="0.2">
      <c r="A23" s="69" t="s">
        <v>199</v>
      </c>
      <c r="B23" s="76"/>
      <c r="C23" s="77">
        <v>0.2</v>
      </c>
      <c r="D23" s="84">
        <v>5</v>
      </c>
      <c r="E23" s="84">
        <v>15</v>
      </c>
      <c r="F23" s="84">
        <v>15</v>
      </c>
      <c r="G23" s="84">
        <v>0</v>
      </c>
      <c r="H23" s="84">
        <v>10</v>
      </c>
      <c r="I23" s="84">
        <v>50</v>
      </c>
      <c r="J23" s="84">
        <v>9</v>
      </c>
      <c r="K23" s="78"/>
      <c r="L23" s="67" t="s">
        <v>40</v>
      </c>
      <c r="M23" s="78"/>
      <c r="N23" s="64"/>
      <c r="O23" s="78"/>
    </row>
    <row r="24" spans="1:15" ht="15" x14ac:dyDescent="0.2">
      <c r="A24" s="69" t="s">
        <v>198</v>
      </c>
      <c r="B24" s="76"/>
      <c r="C24" s="77">
        <v>0.3</v>
      </c>
      <c r="D24" s="84">
        <v>5</v>
      </c>
      <c r="E24" s="84">
        <v>10</v>
      </c>
      <c r="F24" s="84">
        <v>20</v>
      </c>
      <c r="G24" s="84">
        <v>10</v>
      </c>
      <c r="H24" s="84">
        <v>0</v>
      </c>
      <c r="I24" s="84">
        <v>40</v>
      </c>
      <c r="J24" s="84">
        <v>9</v>
      </c>
      <c r="K24" s="78"/>
      <c r="L24" s="67" t="s">
        <v>40</v>
      </c>
      <c r="M24" s="78"/>
      <c r="N24" s="64"/>
      <c r="O24" s="78"/>
    </row>
    <row r="25" spans="1:15" ht="15" x14ac:dyDescent="0.2">
      <c r="A25" s="69" t="s">
        <v>198</v>
      </c>
      <c r="B25" s="76"/>
      <c r="C25" s="77">
        <v>0.4</v>
      </c>
      <c r="D25" s="84">
        <v>5</v>
      </c>
      <c r="E25" s="84">
        <v>15</v>
      </c>
      <c r="F25" s="84">
        <v>10</v>
      </c>
      <c r="G25" s="84">
        <v>0</v>
      </c>
      <c r="H25" s="84">
        <v>10</v>
      </c>
      <c r="I25" s="84">
        <v>40</v>
      </c>
      <c r="J25" s="84">
        <v>8</v>
      </c>
      <c r="K25" s="78"/>
      <c r="L25" s="67" t="s">
        <v>40</v>
      </c>
      <c r="M25" s="78"/>
      <c r="N25" s="64"/>
      <c r="O25" s="78"/>
    </row>
    <row r="26" spans="1:15" ht="15" x14ac:dyDescent="0.2">
      <c r="A26" s="69" t="s">
        <v>198</v>
      </c>
      <c r="B26" s="76"/>
      <c r="C26" s="77">
        <v>0.5</v>
      </c>
      <c r="D26" s="84">
        <v>10</v>
      </c>
      <c r="E26" s="84">
        <v>25</v>
      </c>
      <c r="F26" s="84">
        <v>15</v>
      </c>
      <c r="G26" s="84">
        <v>0</v>
      </c>
      <c r="H26" s="84">
        <v>10</v>
      </c>
      <c r="I26" s="84">
        <v>50</v>
      </c>
      <c r="J26" s="84">
        <v>12</v>
      </c>
      <c r="K26" s="78"/>
      <c r="L26" s="67" t="s">
        <v>40</v>
      </c>
      <c r="M26" s="78"/>
      <c r="N26" s="64"/>
      <c r="O26" s="78"/>
    </row>
    <row r="27" spans="1:15" ht="15" x14ac:dyDescent="0.2">
      <c r="A27" s="69" t="s">
        <v>198</v>
      </c>
      <c r="B27" s="76"/>
      <c r="C27" s="77">
        <v>0.6</v>
      </c>
      <c r="D27" s="84">
        <v>15</v>
      </c>
      <c r="E27" s="84">
        <v>30</v>
      </c>
      <c r="F27" s="84">
        <v>30</v>
      </c>
      <c r="G27" s="84">
        <v>0</v>
      </c>
      <c r="H27" s="84">
        <v>10</v>
      </c>
      <c r="I27" s="84">
        <v>50</v>
      </c>
      <c r="J27" s="84">
        <v>17</v>
      </c>
      <c r="K27" s="78"/>
      <c r="L27" s="67" t="s">
        <v>40</v>
      </c>
      <c r="M27" s="78"/>
      <c r="N27" s="64"/>
      <c r="O27" s="78"/>
    </row>
    <row r="28" spans="1:15" ht="15" x14ac:dyDescent="0.2">
      <c r="A28" s="69" t="s">
        <v>198</v>
      </c>
      <c r="B28" s="76"/>
      <c r="C28" s="77">
        <v>0.8</v>
      </c>
      <c r="D28" s="84">
        <v>30</v>
      </c>
      <c r="E28" s="84">
        <v>40</v>
      </c>
      <c r="F28" s="84">
        <v>15</v>
      </c>
      <c r="G28" s="84">
        <v>0</v>
      </c>
      <c r="H28" s="84">
        <v>15</v>
      </c>
      <c r="I28" s="84">
        <v>50</v>
      </c>
      <c r="J28" s="84">
        <v>20</v>
      </c>
      <c r="K28" s="78"/>
      <c r="L28" s="67" t="s">
        <v>40</v>
      </c>
      <c r="M28" s="64"/>
      <c r="N28" s="64"/>
      <c r="O28" s="78"/>
    </row>
    <row r="29" spans="1:15" ht="15" x14ac:dyDescent="0.2">
      <c r="A29" s="69" t="s">
        <v>198</v>
      </c>
      <c r="B29" s="76"/>
      <c r="C29" s="77">
        <v>0.9</v>
      </c>
      <c r="D29" s="84">
        <v>50</v>
      </c>
      <c r="E29" s="84">
        <v>40</v>
      </c>
      <c r="F29" s="84">
        <v>20</v>
      </c>
      <c r="G29" s="84">
        <v>0</v>
      </c>
      <c r="H29" s="84">
        <v>0</v>
      </c>
      <c r="I29" s="84">
        <v>50</v>
      </c>
      <c r="J29" s="84">
        <v>22</v>
      </c>
      <c r="K29" s="78"/>
      <c r="L29" s="67" t="s">
        <v>364</v>
      </c>
      <c r="M29" s="78"/>
      <c r="N29" s="64"/>
      <c r="O29" s="78"/>
    </row>
    <row r="30" spans="1:15" ht="15" x14ac:dyDescent="0.2">
      <c r="A30" s="69" t="s">
        <v>198</v>
      </c>
      <c r="B30" s="76"/>
      <c r="C30" s="77">
        <v>1</v>
      </c>
      <c r="D30" s="84">
        <v>15</v>
      </c>
      <c r="E30" s="84">
        <v>15</v>
      </c>
      <c r="F30" s="84">
        <v>30</v>
      </c>
      <c r="G30" s="84">
        <v>0</v>
      </c>
      <c r="H30" s="84">
        <v>10</v>
      </c>
      <c r="I30" s="84">
        <v>50</v>
      </c>
      <c r="J30" s="84">
        <v>14</v>
      </c>
      <c r="K30" s="78"/>
      <c r="L30" s="67" t="s">
        <v>40</v>
      </c>
      <c r="M30" s="78"/>
      <c r="N30" s="64"/>
      <c r="O30" s="78"/>
    </row>
    <row r="31" spans="1:15" ht="15" x14ac:dyDescent="0.2">
      <c r="A31" s="69"/>
      <c r="B31" s="76"/>
      <c r="C31" s="77"/>
      <c r="D31" s="84"/>
      <c r="E31" s="84"/>
      <c r="F31" s="84"/>
      <c r="G31" s="84"/>
      <c r="H31" s="84"/>
      <c r="I31" s="84"/>
      <c r="J31" s="84"/>
      <c r="K31" s="78"/>
      <c r="L31" s="67"/>
      <c r="M31" s="78"/>
      <c r="N31" s="64"/>
      <c r="O31" s="78"/>
    </row>
    <row r="32" spans="1:15" ht="15" x14ac:dyDescent="0.2">
      <c r="A32" s="69" t="s">
        <v>365</v>
      </c>
      <c r="B32" s="76"/>
      <c r="C32" s="77">
        <v>0.5</v>
      </c>
      <c r="D32" s="84">
        <v>10</v>
      </c>
      <c r="E32" s="84">
        <v>10</v>
      </c>
      <c r="F32" s="84">
        <v>30</v>
      </c>
      <c r="G32" s="84">
        <v>0</v>
      </c>
      <c r="H32" s="84">
        <v>15</v>
      </c>
      <c r="I32" s="84">
        <v>50</v>
      </c>
      <c r="J32" s="84">
        <v>13</v>
      </c>
      <c r="K32" s="78"/>
      <c r="L32" s="67" t="s">
        <v>40</v>
      </c>
      <c r="M32" s="78"/>
      <c r="N32" s="64"/>
      <c r="O32" s="78"/>
    </row>
    <row r="33" spans="1:15" ht="15" x14ac:dyDescent="0.2">
      <c r="A33" s="69" t="s">
        <v>365</v>
      </c>
      <c r="B33" s="76"/>
      <c r="C33" s="77">
        <v>0.8</v>
      </c>
      <c r="D33" s="84">
        <v>20</v>
      </c>
      <c r="E33" s="84">
        <v>25</v>
      </c>
      <c r="F33" s="84">
        <v>40</v>
      </c>
      <c r="G33" s="84">
        <v>0</v>
      </c>
      <c r="H33" s="84">
        <v>20</v>
      </c>
      <c r="I33" s="84">
        <v>50</v>
      </c>
      <c r="J33" s="84">
        <v>21</v>
      </c>
      <c r="K33" s="78"/>
      <c r="L33" s="67" t="s">
        <v>41</v>
      </c>
      <c r="M33" s="78"/>
      <c r="N33" s="64"/>
      <c r="O33" s="78"/>
    </row>
    <row r="34" spans="1:15" ht="15" x14ac:dyDescent="0.2">
      <c r="A34" s="69" t="s">
        <v>365</v>
      </c>
      <c r="B34" s="76"/>
      <c r="C34" s="77">
        <v>0.9</v>
      </c>
      <c r="D34" s="84">
        <v>5</v>
      </c>
      <c r="E34" s="84">
        <v>5</v>
      </c>
      <c r="F34" s="84">
        <v>10</v>
      </c>
      <c r="G34" s="84">
        <v>0</v>
      </c>
      <c r="H34" s="84">
        <v>0</v>
      </c>
      <c r="I34" s="84">
        <v>50</v>
      </c>
      <c r="J34" s="84">
        <v>4</v>
      </c>
      <c r="K34" s="78"/>
      <c r="L34" s="67" t="s">
        <v>40</v>
      </c>
      <c r="M34" s="78"/>
      <c r="N34" s="64"/>
      <c r="O34" s="78"/>
    </row>
    <row r="35" spans="1:15" ht="15" x14ac:dyDescent="0.2">
      <c r="A35" s="69" t="s">
        <v>365</v>
      </c>
      <c r="B35" s="76"/>
      <c r="C35" s="77">
        <v>1</v>
      </c>
      <c r="D35" s="84">
        <v>20</v>
      </c>
      <c r="E35" s="84">
        <v>20</v>
      </c>
      <c r="F35" s="84">
        <v>30</v>
      </c>
      <c r="G35" s="84">
        <v>5</v>
      </c>
      <c r="H35" s="84">
        <v>10</v>
      </c>
      <c r="I35" s="84">
        <v>40</v>
      </c>
      <c r="J35" s="84">
        <v>17</v>
      </c>
      <c r="K35" s="78"/>
      <c r="L35" s="67" t="s">
        <v>40</v>
      </c>
      <c r="M35" s="78"/>
      <c r="N35" s="64"/>
      <c r="O35" s="78"/>
    </row>
    <row r="36" spans="1:15" ht="15" x14ac:dyDescent="0.2">
      <c r="A36" s="69" t="s">
        <v>365</v>
      </c>
      <c r="B36" s="76"/>
      <c r="C36" s="77">
        <v>1.2</v>
      </c>
      <c r="D36" s="84">
        <v>40</v>
      </c>
      <c r="E36" s="84">
        <v>40</v>
      </c>
      <c r="F36" s="84">
        <v>20</v>
      </c>
      <c r="G36" s="84">
        <v>0</v>
      </c>
      <c r="H36" s="84">
        <v>20</v>
      </c>
      <c r="I36" s="84">
        <v>35</v>
      </c>
      <c r="J36" s="84">
        <v>24</v>
      </c>
      <c r="K36" s="78"/>
      <c r="L36" s="67" t="s">
        <v>40</v>
      </c>
      <c r="M36" s="78"/>
      <c r="N36" s="64"/>
      <c r="O36" s="78"/>
    </row>
    <row r="37" spans="1:15" ht="15" x14ac:dyDescent="0.2">
      <c r="A37" s="69" t="s">
        <v>365</v>
      </c>
      <c r="B37" s="76"/>
      <c r="C37" s="77">
        <v>1.3</v>
      </c>
      <c r="D37" s="84">
        <v>40</v>
      </c>
      <c r="E37" s="84">
        <v>30</v>
      </c>
      <c r="F37" s="84">
        <v>25</v>
      </c>
      <c r="G37" s="84">
        <v>0</v>
      </c>
      <c r="H37" s="84">
        <v>20</v>
      </c>
      <c r="I37" s="84">
        <v>35</v>
      </c>
      <c r="J37" s="84">
        <v>23</v>
      </c>
      <c r="K37" s="78"/>
      <c r="L37" s="67" t="s">
        <v>40</v>
      </c>
      <c r="M37" s="78"/>
      <c r="N37" s="64"/>
      <c r="O37" s="78"/>
    </row>
    <row r="38" spans="1:15" ht="15" x14ac:dyDescent="0.2">
      <c r="A38" s="69" t="s">
        <v>365</v>
      </c>
      <c r="B38" s="76"/>
      <c r="C38" s="77">
        <v>1.5</v>
      </c>
      <c r="D38" s="84">
        <v>30</v>
      </c>
      <c r="E38" s="84">
        <v>50</v>
      </c>
      <c r="F38" s="84">
        <v>10</v>
      </c>
      <c r="G38" s="84">
        <v>20</v>
      </c>
      <c r="H38" s="84">
        <v>0</v>
      </c>
      <c r="I38" s="84">
        <v>35</v>
      </c>
      <c r="J38" s="84">
        <v>22</v>
      </c>
      <c r="K38" s="78"/>
      <c r="L38" s="67" t="s">
        <v>40</v>
      </c>
      <c r="M38" s="78"/>
      <c r="N38" s="64"/>
      <c r="O38" s="78"/>
    </row>
    <row r="39" spans="1:15" ht="15" x14ac:dyDescent="0.2">
      <c r="A39" s="69"/>
      <c r="B39" s="76"/>
      <c r="C39" s="77"/>
      <c r="D39" s="84"/>
      <c r="E39" s="84"/>
      <c r="F39" s="84"/>
      <c r="G39" s="84"/>
      <c r="H39" s="84"/>
      <c r="I39" s="84"/>
      <c r="J39" s="84"/>
      <c r="K39" s="78"/>
      <c r="L39" s="67"/>
      <c r="M39" s="78"/>
      <c r="N39" s="64"/>
      <c r="O39" s="78"/>
    </row>
    <row r="40" spans="1:15" ht="15" x14ac:dyDescent="0.2">
      <c r="A40" s="69" t="s">
        <v>366</v>
      </c>
      <c r="B40" s="76"/>
      <c r="C40" s="77">
        <v>0.1</v>
      </c>
      <c r="D40" s="84">
        <v>10</v>
      </c>
      <c r="E40" s="84">
        <v>20</v>
      </c>
      <c r="F40" s="84">
        <v>30</v>
      </c>
      <c r="G40" s="84">
        <v>20</v>
      </c>
      <c r="H40" s="84">
        <v>30</v>
      </c>
      <c r="I40" s="84">
        <v>50</v>
      </c>
      <c r="J40" s="84">
        <v>22</v>
      </c>
      <c r="K40" s="78"/>
      <c r="L40" s="67" t="s">
        <v>41</v>
      </c>
      <c r="M40" s="78"/>
      <c r="N40" s="64"/>
      <c r="O40" s="78"/>
    </row>
    <row r="41" spans="1:15" ht="15" x14ac:dyDescent="0.2">
      <c r="A41" s="69"/>
      <c r="B41" s="76"/>
      <c r="C41" s="77"/>
      <c r="D41" s="84"/>
      <c r="E41" s="84"/>
      <c r="F41" s="84"/>
      <c r="G41" s="84"/>
      <c r="H41" s="84"/>
      <c r="I41" s="84"/>
      <c r="J41" s="84"/>
      <c r="K41" s="78"/>
      <c r="L41" s="67"/>
      <c r="M41" s="78"/>
      <c r="N41" s="64"/>
      <c r="O41" s="78"/>
    </row>
    <row r="42" spans="1:15" ht="15" x14ac:dyDescent="0.2">
      <c r="A42" s="69" t="s">
        <v>324</v>
      </c>
      <c r="B42" s="76"/>
      <c r="C42" s="77">
        <v>0.7</v>
      </c>
      <c r="D42" s="84">
        <v>20</v>
      </c>
      <c r="E42" s="84">
        <v>30</v>
      </c>
      <c r="F42" s="84">
        <v>20</v>
      </c>
      <c r="G42" s="84">
        <v>0</v>
      </c>
      <c r="H42" s="84">
        <v>10</v>
      </c>
      <c r="I42" s="84">
        <v>50</v>
      </c>
      <c r="J42" s="84">
        <v>16</v>
      </c>
      <c r="K42" s="78"/>
      <c r="L42" s="65" t="s">
        <v>40</v>
      </c>
      <c r="M42" s="78"/>
      <c r="N42" s="64"/>
      <c r="O42" s="78"/>
    </row>
    <row r="43" spans="1:15" ht="15" x14ac:dyDescent="0.2">
      <c r="A43" s="69" t="s">
        <v>324</v>
      </c>
      <c r="B43" s="78"/>
      <c r="C43" s="77">
        <v>0.8</v>
      </c>
      <c r="D43" s="84">
        <v>20</v>
      </c>
      <c r="E43" s="84">
        <v>20</v>
      </c>
      <c r="F43" s="84">
        <v>10</v>
      </c>
      <c r="G43" s="84">
        <v>0</v>
      </c>
      <c r="H43" s="84">
        <v>0</v>
      </c>
      <c r="I43" s="84">
        <v>50</v>
      </c>
      <c r="J43" s="84">
        <v>10</v>
      </c>
      <c r="K43" s="78"/>
      <c r="L43" s="67" t="s">
        <v>40</v>
      </c>
      <c r="M43" s="78"/>
      <c r="N43" s="78"/>
      <c r="O43" s="78"/>
    </row>
    <row r="44" spans="1:15" ht="15" x14ac:dyDescent="0.2">
      <c r="A44" s="69"/>
      <c r="B44" s="78"/>
      <c r="C44" s="78"/>
      <c r="D44" s="78"/>
      <c r="E44" s="78"/>
      <c r="F44" s="78"/>
      <c r="G44" s="78"/>
      <c r="H44" s="78"/>
      <c r="I44" s="78"/>
      <c r="J44" s="78"/>
      <c r="K44" s="78"/>
      <c r="L44" s="67"/>
      <c r="M44" s="78"/>
      <c r="N44" s="78"/>
      <c r="O44" s="78"/>
    </row>
    <row r="45" spans="1:15" ht="15" x14ac:dyDescent="0.2">
      <c r="A45" s="69" t="s">
        <v>202</v>
      </c>
      <c r="B45" s="78">
        <v>1</v>
      </c>
      <c r="C45" s="78">
        <v>0</v>
      </c>
      <c r="D45" s="84">
        <v>30</v>
      </c>
      <c r="E45" s="84">
        <v>25</v>
      </c>
      <c r="F45" s="84">
        <v>25</v>
      </c>
      <c r="G45" s="84">
        <v>0</v>
      </c>
      <c r="H45" s="84">
        <v>10</v>
      </c>
      <c r="I45" s="84">
        <v>50</v>
      </c>
      <c r="J45" s="84">
        <v>18</v>
      </c>
      <c r="K45" s="78"/>
      <c r="L45" s="65" t="s">
        <v>40</v>
      </c>
      <c r="M45" s="78"/>
      <c r="N45" s="78"/>
      <c r="O45" s="78"/>
    </row>
    <row r="46" spans="1:15" ht="15" x14ac:dyDescent="0.2">
      <c r="A46" s="69" t="s">
        <v>202</v>
      </c>
      <c r="B46" s="78"/>
      <c r="C46" s="77">
        <v>0.1</v>
      </c>
      <c r="D46" s="84">
        <v>20</v>
      </c>
      <c r="E46" s="84">
        <v>20</v>
      </c>
      <c r="F46" s="84">
        <v>20</v>
      </c>
      <c r="G46" s="84">
        <v>0</v>
      </c>
      <c r="H46" s="84">
        <v>10</v>
      </c>
      <c r="I46" s="84">
        <v>40</v>
      </c>
      <c r="J46" s="84">
        <v>14</v>
      </c>
      <c r="K46" s="78"/>
      <c r="L46" s="67" t="s">
        <v>40</v>
      </c>
      <c r="M46" s="78"/>
      <c r="N46" s="78"/>
      <c r="O46" s="78"/>
    </row>
    <row r="47" spans="1:15" ht="15" x14ac:dyDescent="0.2">
      <c r="A47" s="69" t="s">
        <v>202</v>
      </c>
      <c r="B47" s="78"/>
      <c r="C47" s="77">
        <v>0.2</v>
      </c>
      <c r="D47" s="84">
        <v>20</v>
      </c>
      <c r="E47" s="84">
        <v>20</v>
      </c>
      <c r="F47" s="84">
        <v>30</v>
      </c>
      <c r="G47" s="84">
        <v>0</v>
      </c>
      <c r="H47" s="84">
        <v>10</v>
      </c>
      <c r="I47" s="84">
        <v>40</v>
      </c>
      <c r="J47" s="84">
        <v>16</v>
      </c>
      <c r="K47" s="78"/>
      <c r="L47" s="65" t="s">
        <v>40</v>
      </c>
      <c r="M47" s="78"/>
      <c r="N47" s="78"/>
      <c r="O47" s="78"/>
    </row>
    <row r="48" spans="1:15" ht="15" x14ac:dyDescent="0.2">
      <c r="A48" s="69" t="s">
        <v>202</v>
      </c>
      <c r="B48" s="78"/>
      <c r="C48" s="77">
        <v>0.3</v>
      </c>
      <c r="D48" s="84">
        <v>0</v>
      </c>
      <c r="E48" s="84">
        <v>0</v>
      </c>
      <c r="F48" s="84">
        <v>20</v>
      </c>
      <c r="G48" s="84">
        <v>0</v>
      </c>
      <c r="H48" s="84">
        <v>10</v>
      </c>
      <c r="I48" s="84">
        <v>40</v>
      </c>
      <c r="J48" s="84">
        <v>6</v>
      </c>
      <c r="K48" s="78"/>
      <c r="L48" s="65" t="s">
        <v>40</v>
      </c>
      <c r="M48" s="78"/>
      <c r="N48" s="78"/>
      <c r="O48" s="78"/>
    </row>
    <row r="49" spans="1:15" ht="15" x14ac:dyDescent="0.2">
      <c r="A49" s="69" t="s">
        <v>202</v>
      </c>
      <c r="B49" s="78"/>
      <c r="C49" s="77">
        <v>0.4</v>
      </c>
      <c r="D49" s="84">
        <v>10</v>
      </c>
      <c r="E49" s="84">
        <v>30</v>
      </c>
      <c r="F49" s="84">
        <v>30</v>
      </c>
      <c r="G49" s="84">
        <v>30</v>
      </c>
      <c r="H49" s="84">
        <v>30</v>
      </c>
      <c r="I49" s="84">
        <v>60</v>
      </c>
      <c r="J49" s="84">
        <v>26</v>
      </c>
      <c r="K49" s="78"/>
      <c r="L49" s="67" t="s">
        <v>41</v>
      </c>
      <c r="M49" s="78"/>
      <c r="N49" s="78"/>
      <c r="O49" s="78"/>
    </row>
    <row r="50" spans="1:15" ht="15" x14ac:dyDescent="0.2">
      <c r="A50" s="69" t="s">
        <v>202</v>
      </c>
      <c r="B50" s="78"/>
      <c r="C50" s="77">
        <v>0.7</v>
      </c>
      <c r="D50" s="84">
        <v>20</v>
      </c>
      <c r="E50" s="84">
        <v>15</v>
      </c>
      <c r="F50" s="84">
        <v>25</v>
      </c>
      <c r="G50" s="84">
        <v>15</v>
      </c>
      <c r="H50" s="84">
        <v>30</v>
      </c>
      <c r="I50" s="84">
        <v>60</v>
      </c>
      <c r="J50" s="84">
        <v>21</v>
      </c>
      <c r="K50" s="78"/>
      <c r="L50" s="67" t="s">
        <v>41</v>
      </c>
      <c r="M50" s="78"/>
      <c r="N50" s="78"/>
      <c r="O50" s="78"/>
    </row>
    <row r="51" spans="1:15" ht="15" x14ac:dyDescent="0.2">
      <c r="A51" s="69"/>
      <c r="B51" s="78"/>
      <c r="C51" s="77"/>
      <c r="D51" s="78"/>
      <c r="E51" s="78"/>
      <c r="F51" s="78"/>
      <c r="G51" s="78"/>
      <c r="H51" s="78"/>
      <c r="I51" s="78"/>
      <c r="J51" s="78"/>
      <c r="K51" s="78"/>
      <c r="L51" s="67"/>
      <c r="M51" s="78"/>
      <c r="N51" s="78"/>
      <c r="O51" s="78"/>
    </row>
    <row r="52" spans="1:15" ht="15" x14ac:dyDescent="0.2">
      <c r="A52" s="69" t="s">
        <v>123</v>
      </c>
      <c r="B52" s="78"/>
      <c r="C52" s="78">
        <v>0.3</v>
      </c>
      <c r="D52" s="84">
        <v>20</v>
      </c>
      <c r="E52" s="84">
        <v>35</v>
      </c>
      <c r="F52" s="84">
        <v>15</v>
      </c>
      <c r="G52" s="84">
        <v>0</v>
      </c>
      <c r="H52" s="84">
        <v>10</v>
      </c>
      <c r="I52" s="84">
        <v>50</v>
      </c>
      <c r="J52" s="84">
        <v>16</v>
      </c>
      <c r="K52" s="78"/>
      <c r="L52" s="65" t="s">
        <v>40</v>
      </c>
      <c r="M52" s="78"/>
      <c r="N52" s="78"/>
      <c r="O52" s="78"/>
    </row>
    <row r="53" spans="1:15" ht="15" x14ac:dyDescent="0.2">
      <c r="A53" s="69" t="s">
        <v>123</v>
      </c>
      <c r="B53" s="78"/>
      <c r="C53" s="78">
        <v>0.4</v>
      </c>
      <c r="D53" s="84">
        <v>30</v>
      </c>
      <c r="E53" s="84">
        <v>50</v>
      </c>
      <c r="F53" s="84">
        <v>20</v>
      </c>
      <c r="G53" s="84">
        <v>0</v>
      </c>
      <c r="H53" s="84">
        <v>20</v>
      </c>
      <c r="I53" s="84">
        <v>50</v>
      </c>
      <c r="J53" s="84">
        <v>24</v>
      </c>
      <c r="K53" s="78"/>
      <c r="L53" s="67" t="s">
        <v>41</v>
      </c>
      <c r="M53" s="78"/>
      <c r="N53" s="78"/>
      <c r="O53" s="78"/>
    </row>
    <row r="54" spans="1:15" ht="15" x14ac:dyDescent="0.2">
      <c r="A54" s="69" t="s">
        <v>123</v>
      </c>
      <c r="B54" s="78"/>
      <c r="C54" s="78">
        <v>0.5</v>
      </c>
      <c r="D54" s="84">
        <v>30</v>
      </c>
      <c r="E54" s="84">
        <v>50</v>
      </c>
      <c r="F54" s="84">
        <v>20</v>
      </c>
      <c r="G54" s="84">
        <v>0</v>
      </c>
      <c r="H54" s="84">
        <v>10</v>
      </c>
      <c r="I54" s="84">
        <v>50</v>
      </c>
      <c r="J54" s="84">
        <v>22</v>
      </c>
      <c r="K54" s="78"/>
      <c r="L54" s="67" t="s">
        <v>41</v>
      </c>
      <c r="M54" s="78"/>
      <c r="N54" s="78"/>
      <c r="O54" s="78"/>
    </row>
    <row r="55" spans="1:15" ht="15" x14ac:dyDescent="0.2">
      <c r="A55" s="69" t="s">
        <v>123</v>
      </c>
      <c r="B55" s="78"/>
      <c r="C55" s="82">
        <v>1</v>
      </c>
      <c r="D55" s="84">
        <v>30</v>
      </c>
      <c r="E55" s="84">
        <v>30</v>
      </c>
      <c r="F55" s="84">
        <v>30</v>
      </c>
      <c r="G55" s="84">
        <v>15</v>
      </c>
      <c r="H55" s="84">
        <v>10</v>
      </c>
      <c r="I55" s="84">
        <v>50</v>
      </c>
      <c r="J55" s="84">
        <v>23</v>
      </c>
      <c r="K55" s="78"/>
      <c r="L55" s="67" t="s">
        <v>41</v>
      </c>
      <c r="M55" s="78"/>
      <c r="N55" s="78"/>
      <c r="O55" s="78"/>
    </row>
    <row r="56" spans="1:15" ht="15" x14ac:dyDescent="0.2">
      <c r="A56" s="69" t="s">
        <v>123</v>
      </c>
      <c r="B56" s="78"/>
      <c r="C56" s="78">
        <v>1.1000000000000001</v>
      </c>
      <c r="D56" s="84">
        <v>20</v>
      </c>
      <c r="E56" s="84">
        <v>30</v>
      </c>
      <c r="F56" s="84">
        <v>40</v>
      </c>
      <c r="G56" s="84">
        <v>0</v>
      </c>
      <c r="H56" s="84">
        <v>20</v>
      </c>
      <c r="I56" s="84">
        <v>50</v>
      </c>
      <c r="J56" s="84">
        <v>22</v>
      </c>
      <c r="K56" s="78"/>
      <c r="L56" s="67" t="s">
        <v>41</v>
      </c>
      <c r="M56" s="78"/>
      <c r="N56" s="78"/>
      <c r="O56" s="78"/>
    </row>
    <row r="57" spans="1:15" ht="15" x14ac:dyDescent="0.2">
      <c r="A57" s="69" t="s">
        <v>123</v>
      </c>
      <c r="B57" s="78"/>
      <c r="C57" s="78">
        <v>1.2</v>
      </c>
      <c r="D57" s="84">
        <v>30</v>
      </c>
      <c r="E57" s="84">
        <v>20</v>
      </c>
      <c r="F57" s="84">
        <v>40</v>
      </c>
      <c r="G57" s="84">
        <v>10</v>
      </c>
      <c r="H57" s="84">
        <v>15</v>
      </c>
      <c r="I57" s="84">
        <v>50</v>
      </c>
      <c r="J57" s="84">
        <v>23</v>
      </c>
      <c r="K57" s="78"/>
      <c r="L57" s="67" t="s">
        <v>41</v>
      </c>
      <c r="M57" s="78"/>
      <c r="N57" s="78"/>
      <c r="O57" s="78"/>
    </row>
    <row r="58" spans="1:15" ht="15" x14ac:dyDescent="0.2">
      <c r="A58" s="69" t="s">
        <v>123</v>
      </c>
      <c r="B58" s="78"/>
      <c r="C58" s="78">
        <v>1.3</v>
      </c>
      <c r="D58" s="84">
        <v>20</v>
      </c>
      <c r="E58" s="84">
        <v>50</v>
      </c>
      <c r="F58" s="84">
        <v>40</v>
      </c>
      <c r="G58" s="84">
        <v>10</v>
      </c>
      <c r="H58" s="84">
        <v>10</v>
      </c>
      <c r="I58" s="84">
        <v>50</v>
      </c>
      <c r="J58" s="84">
        <v>26</v>
      </c>
      <c r="K58" s="78"/>
      <c r="L58" s="67" t="s">
        <v>41</v>
      </c>
      <c r="M58" s="78"/>
      <c r="N58" s="78"/>
      <c r="O58" s="78"/>
    </row>
    <row r="59" spans="1:15" ht="15" x14ac:dyDescent="0.2">
      <c r="A59" s="69" t="s">
        <v>123</v>
      </c>
      <c r="B59" s="78"/>
      <c r="C59" s="78">
        <v>1.4</v>
      </c>
      <c r="D59" s="84">
        <v>10</v>
      </c>
      <c r="E59" s="84">
        <v>30</v>
      </c>
      <c r="F59" s="84">
        <v>40</v>
      </c>
      <c r="G59" s="84">
        <v>0</v>
      </c>
      <c r="H59" s="84">
        <v>10</v>
      </c>
      <c r="I59" s="84">
        <v>50</v>
      </c>
      <c r="J59" s="84">
        <v>18</v>
      </c>
      <c r="K59" s="78"/>
      <c r="L59" s="67" t="s">
        <v>40</v>
      </c>
      <c r="M59" s="78"/>
      <c r="N59" s="78"/>
      <c r="O59" s="78"/>
    </row>
    <row r="60" spans="1:15" ht="15" x14ac:dyDescent="0.2">
      <c r="A60" s="69" t="s">
        <v>123</v>
      </c>
      <c r="B60" s="78"/>
      <c r="C60" s="78">
        <v>1.5</v>
      </c>
      <c r="D60" s="84">
        <v>30</v>
      </c>
      <c r="E60" s="84">
        <v>40</v>
      </c>
      <c r="F60" s="84">
        <v>20</v>
      </c>
      <c r="G60" s="84">
        <v>0</v>
      </c>
      <c r="H60" s="84">
        <v>10</v>
      </c>
      <c r="I60" s="84">
        <v>50</v>
      </c>
      <c r="J60" s="84">
        <v>20</v>
      </c>
      <c r="K60" s="78"/>
      <c r="L60" s="67" t="s">
        <v>41</v>
      </c>
      <c r="M60" s="78"/>
      <c r="N60" s="78"/>
      <c r="O60" s="78"/>
    </row>
    <row r="61" spans="1:15" ht="15" x14ac:dyDescent="0.2">
      <c r="A61" s="69" t="s">
        <v>123</v>
      </c>
      <c r="B61" s="78"/>
      <c r="C61" s="78">
        <v>1.6</v>
      </c>
      <c r="D61" s="84">
        <v>20</v>
      </c>
      <c r="E61" s="84">
        <v>30</v>
      </c>
      <c r="F61" s="84">
        <v>40</v>
      </c>
      <c r="G61" s="84">
        <v>0</v>
      </c>
      <c r="H61" s="84">
        <v>20</v>
      </c>
      <c r="I61" s="84">
        <v>50</v>
      </c>
      <c r="J61" s="84">
        <v>22</v>
      </c>
      <c r="K61" s="78"/>
      <c r="L61" s="67" t="s">
        <v>40</v>
      </c>
      <c r="M61" s="78"/>
      <c r="N61" s="78"/>
      <c r="O61" s="78"/>
    </row>
    <row r="62" spans="1:15" ht="15" x14ac:dyDescent="0.2">
      <c r="A62" s="69" t="s">
        <v>123</v>
      </c>
      <c r="B62" s="78"/>
      <c r="C62" s="78">
        <v>1.7</v>
      </c>
      <c r="D62" s="84">
        <v>20</v>
      </c>
      <c r="E62" s="84">
        <v>40</v>
      </c>
      <c r="F62" s="84">
        <v>30</v>
      </c>
      <c r="G62" s="84">
        <v>5</v>
      </c>
      <c r="H62" s="84">
        <v>10</v>
      </c>
      <c r="I62" s="84">
        <v>50</v>
      </c>
      <c r="J62" s="84">
        <v>21</v>
      </c>
      <c r="K62" s="78"/>
      <c r="L62" s="67" t="s">
        <v>41</v>
      </c>
      <c r="M62" s="78"/>
      <c r="N62" s="78"/>
      <c r="O62" s="78"/>
    </row>
    <row r="63" spans="1:15" ht="15" x14ac:dyDescent="0.2">
      <c r="A63" s="69"/>
      <c r="B63" s="78"/>
      <c r="C63" s="78"/>
      <c r="D63" s="84"/>
      <c r="E63" s="84"/>
      <c r="F63" s="84"/>
      <c r="G63" s="84"/>
      <c r="H63" s="84"/>
      <c r="I63" s="84"/>
      <c r="J63" s="84"/>
      <c r="K63" s="78"/>
      <c r="L63" s="67"/>
      <c r="M63" s="78"/>
      <c r="N63" s="78"/>
      <c r="O63" s="78"/>
    </row>
    <row r="64" spans="1:15" ht="15" x14ac:dyDescent="0.2">
      <c r="A64" s="69" t="s">
        <v>183</v>
      </c>
      <c r="B64" s="78">
        <v>1</v>
      </c>
      <c r="C64" s="78">
        <v>0</v>
      </c>
      <c r="D64" s="84">
        <v>10</v>
      </c>
      <c r="E64" s="84">
        <v>10</v>
      </c>
      <c r="F64" s="84">
        <v>10</v>
      </c>
      <c r="G64" s="84">
        <v>0</v>
      </c>
      <c r="H64" s="84">
        <v>10</v>
      </c>
      <c r="I64" s="84">
        <v>50</v>
      </c>
      <c r="J64" s="84">
        <v>8</v>
      </c>
      <c r="K64" s="78"/>
      <c r="L64" s="67" t="s">
        <v>40</v>
      </c>
      <c r="M64" s="78"/>
      <c r="N64" s="78"/>
      <c r="O64" s="78"/>
    </row>
    <row r="65" spans="1:15" ht="15" x14ac:dyDescent="0.2">
      <c r="A65" s="69" t="s">
        <v>70</v>
      </c>
      <c r="B65" s="78"/>
      <c r="C65" s="78">
        <v>0.1</v>
      </c>
      <c r="D65" s="84">
        <v>10</v>
      </c>
      <c r="E65" s="84">
        <v>0</v>
      </c>
      <c r="F65" s="84">
        <v>10</v>
      </c>
      <c r="G65" s="84">
        <v>0</v>
      </c>
      <c r="H65" s="84">
        <v>10</v>
      </c>
      <c r="I65" s="84">
        <v>50</v>
      </c>
      <c r="J65" s="84">
        <v>6</v>
      </c>
      <c r="K65" s="78"/>
      <c r="L65" s="67" t="s">
        <v>40</v>
      </c>
      <c r="M65" s="78"/>
      <c r="N65" s="78"/>
      <c r="O65" s="78"/>
    </row>
    <row r="66" spans="1:15" ht="15" x14ac:dyDescent="0.2">
      <c r="A66" s="69"/>
      <c r="B66" s="78"/>
      <c r="C66" s="78"/>
      <c r="D66" s="84"/>
      <c r="E66" s="84"/>
      <c r="F66" s="84"/>
      <c r="G66" s="84"/>
      <c r="H66" s="84"/>
      <c r="I66" s="84"/>
      <c r="J66" s="84"/>
      <c r="K66" s="78"/>
      <c r="L66" s="67"/>
      <c r="M66" s="78"/>
      <c r="N66" s="78"/>
      <c r="O66" s="78"/>
    </row>
    <row r="67" spans="1:15" ht="15" x14ac:dyDescent="0.2">
      <c r="A67" s="69" t="s">
        <v>367</v>
      </c>
      <c r="B67" s="78"/>
      <c r="C67" s="78">
        <v>1.4</v>
      </c>
      <c r="D67" s="84">
        <v>10</v>
      </c>
      <c r="E67" s="84">
        <v>5</v>
      </c>
      <c r="F67" s="84">
        <v>5</v>
      </c>
      <c r="G67" s="84">
        <v>0</v>
      </c>
      <c r="H67" s="84">
        <v>0</v>
      </c>
      <c r="I67" s="84">
        <v>50</v>
      </c>
      <c r="J67" s="84">
        <v>4</v>
      </c>
      <c r="K67" s="78"/>
      <c r="L67" s="67" t="s">
        <v>40</v>
      </c>
      <c r="M67" s="78"/>
      <c r="N67" s="78"/>
      <c r="O67" s="78"/>
    </row>
    <row r="68" spans="1:15" ht="15" x14ac:dyDescent="0.2">
      <c r="A68" s="69"/>
      <c r="B68" s="78"/>
      <c r="C68" s="77"/>
      <c r="D68" s="78"/>
      <c r="E68" s="78"/>
      <c r="F68" s="78"/>
      <c r="G68" s="78"/>
      <c r="H68" s="78"/>
      <c r="I68" s="78"/>
      <c r="J68" s="78"/>
      <c r="K68" s="78"/>
      <c r="L68" s="78"/>
      <c r="M68" s="78"/>
      <c r="N68" s="78"/>
      <c r="O68" s="78"/>
    </row>
    <row r="69" spans="1:15" ht="15" x14ac:dyDescent="0.2">
      <c r="A69" s="69" t="s">
        <v>127</v>
      </c>
      <c r="B69" s="78">
        <v>3</v>
      </c>
      <c r="C69" s="78">
        <v>47</v>
      </c>
      <c r="D69" s="78">
        <v>47</v>
      </c>
      <c r="E69" s="78">
        <v>47</v>
      </c>
      <c r="F69" s="78">
        <v>47</v>
      </c>
      <c r="G69" s="78">
        <v>47</v>
      </c>
      <c r="H69" s="78">
        <v>47</v>
      </c>
      <c r="I69" s="78">
        <v>47</v>
      </c>
      <c r="J69" s="78">
        <v>47</v>
      </c>
      <c r="K69" s="78"/>
      <c r="L69" s="78"/>
      <c r="M69" s="78"/>
      <c r="N69" s="78"/>
      <c r="O69" s="78"/>
    </row>
    <row r="70" spans="1:15" ht="15" x14ac:dyDescent="0.2">
      <c r="A70" s="69" t="s">
        <v>29</v>
      </c>
      <c r="B70" s="78"/>
      <c r="C70" s="78"/>
      <c r="D70" s="79">
        <v>18.936170212765958</v>
      </c>
      <c r="E70" s="79">
        <v>23.829787234042552</v>
      </c>
      <c r="F70" s="79">
        <v>20.957446808510639</v>
      </c>
      <c r="G70" s="79">
        <v>4.042553191489362</v>
      </c>
      <c r="H70" s="79">
        <v>10.319148936170214</v>
      </c>
      <c r="I70" s="79">
        <v>47.978723404255319</v>
      </c>
      <c r="J70" s="79">
        <v>15.617021276595745</v>
      </c>
      <c r="K70" s="79"/>
      <c r="L70" s="67"/>
      <c r="M70" s="79"/>
      <c r="N70" s="79"/>
      <c r="O70" s="78"/>
    </row>
    <row r="71" spans="1:15" x14ac:dyDescent="0.2">
      <c r="A71" s="64"/>
      <c r="B71" s="64"/>
      <c r="C71" s="64"/>
      <c r="D71" s="67"/>
      <c r="E71" s="67"/>
      <c r="F71" s="67"/>
      <c r="G71" s="67"/>
      <c r="H71" s="67"/>
      <c r="I71" s="67"/>
      <c r="J71" s="67"/>
      <c r="K71" s="67"/>
      <c r="L71" s="67"/>
      <c r="M71" s="64"/>
      <c r="N71" s="64"/>
      <c r="O71" s="64"/>
    </row>
    <row r="72" spans="1:15" x14ac:dyDescent="0.2">
      <c r="A72" s="86" t="s">
        <v>46</v>
      </c>
      <c r="B72" s="64"/>
      <c r="C72" s="64">
        <v>1</v>
      </c>
      <c r="D72" s="84">
        <v>10</v>
      </c>
      <c r="E72" s="84">
        <v>5</v>
      </c>
      <c r="F72" s="84">
        <v>5</v>
      </c>
      <c r="G72" s="84">
        <v>0</v>
      </c>
      <c r="H72" s="84">
        <v>0</v>
      </c>
      <c r="I72" s="84">
        <v>50</v>
      </c>
      <c r="J72" s="84">
        <v>4</v>
      </c>
      <c r="K72" s="67"/>
      <c r="L72" s="67"/>
      <c r="M72" s="64"/>
      <c r="N72" s="64"/>
      <c r="O72" s="64"/>
    </row>
    <row r="73" spans="1:15" x14ac:dyDescent="0.2">
      <c r="A73" s="86" t="s">
        <v>70</v>
      </c>
      <c r="B73" s="64"/>
      <c r="C73" s="64">
        <v>2</v>
      </c>
      <c r="D73" s="84">
        <v>10</v>
      </c>
      <c r="E73" s="84">
        <v>5</v>
      </c>
      <c r="F73" s="84">
        <v>10</v>
      </c>
      <c r="G73" s="84">
        <v>0</v>
      </c>
      <c r="H73" s="84">
        <v>10</v>
      </c>
      <c r="I73" s="84">
        <v>50</v>
      </c>
      <c r="J73" s="84">
        <v>7</v>
      </c>
      <c r="K73" s="67"/>
      <c r="L73" s="67"/>
      <c r="M73" s="64"/>
      <c r="N73" s="64"/>
      <c r="O73" s="64"/>
    </row>
    <row r="74" spans="1:15" x14ac:dyDescent="0.2">
      <c r="A74" s="86" t="s">
        <v>50</v>
      </c>
      <c r="B74" s="64"/>
      <c r="C74" s="64">
        <v>11</v>
      </c>
      <c r="D74" s="68">
        <v>23.636363636363637</v>
      </c>
      <c r="E74" s="68">
        <v>36.81818181818182</v>
      </c>
      <c r="F74" s="68">
        <v>30.454545454545453</v>
      </c>
      <c r="G74" s="68">
        <v>3.6363636363636362</v>
      </c>
      <c r="H74" s="68">
        <v>13.181818181818182</v>
      </c>
      <c r="I74" s="68">
        <v>50</v>
      </c>
      <c r="J74" s="68">
        <v>21.545454545454547</v>
      </c>
      <c r="K74" s="67"/>
      <c r="L74" s="67"/>
      <c r="M74" s="64"/>
      <c r="N74" s="64"/>
      <c r="O74" s="64"/>
    </row>
    <row r="75" spans="1:15" x14ac:dyDescent="0.2">
      <c r="A75" s="86" t="s">
        <v>368</v>
      </c>
      <c r="B75" s="64"/>
      <c r="C75" s="64">
        <v>35</v>
      </c>
      <c r="D75" s="68">
        <v>17.714285714285715</v>
      </c>
      <c r="E75" s="68">
        <v>21.212121212121211</v>
      </c>
      <c r="F75" s="68">
        <v>18.939393939393938</v>
      </c>
      <c r="G75" s="68">
        <v>4.5454545454545459</v>
      </c>
      <c r="H75" s="68">
        <v>9.6969696969696972</v>
      </c>
      <c r="I75" s="68">
        <v>47.121212121212125</v>
      </c>
      <c r="J75" s="68">
        <v>14.515151515151516</v>
      </c>
      <c r="K75" s="67"/>
      <c r="L75" s="67"/>
      <c r="M75" s="64"/>
      <c r="N75" s="64"/>
      <c r="O75" s="64"/>
    </row>
    <row r="76" spans="1:15" ht="15" x14ac:dyDescent="0.25">
      <c r="A76" s="64"/>
      <c r="B76" s="64"/>
      <c r="C76" s="64"/>
      <c r="D76" s="68"/>
      <c r="E76" s="85"/>
      <c r="F76" s="85"/>
      <c r="G76" s="85"/>
      <c r="H76" s="85"/>
      <c r="I76" s="85"/>
      <c r="J76" s="85"/>
      <c r="K76" s="67"/>
      <c r="L76" s="67"/>
      <c r="M76" s="64"/>
      <c r="N76" s="64"/>
      <c r="O76" s="64"/>
    </row>
    <row r="77" spans="1:15" x14ac:dyDescent="0.2">
      <c r="A77" s="66" t="s">
        <v>327</v>
      </c>
      <c r="B77" s="64"/>
      <c r="C77" s="64"/>
      <c r="D77" s="64"/>
      <c r="E77" s="64"/>
      <c r="F77" s="64"/>
      <c r="G77" s="64"/>
      <c r="H77" s="64"/>
      <c r="I77" s="64"/>
      <c r="J77" s="64"/>
      <c r="K77" s="64"/>
      <c r="L77" s="64"/>
      <c r="M77" s="64"/>
      <c r="N77" s="64"/>
      <c r="O77" s="64"/>
    </row>
    <row r="79" spans="1:15" x14ac:dyDescent="0.2">
      <c r="A79" s="83" t="s">
        <v>328</v>
      </c>
      <c r="B79" s="64"/>
      <c r="C79" s="67" t="s">
        <v>329</v>
      </c>
      <c r="D79" s="67"/>
      <c r="E79" s="67" t="s">
        <v>105</v>
      </c>
      <c r="F79" s="67"/>
      <c r="G79" s="67" t="s">
        <v>29</v>
      </c>
      <c r="H79" s="67"/>
      <c r="I79" s="64"/>
      <c r="J79" s="64"/>
      <c r="K79" s="64"/>
      <c r="L79" s="64"/>
      <c r="M79" s="64"/>
      <c r="N79" s="64"/>
      <c r="O79" s="64"/>
    </row>
    <row r="80" spans="1:15" x14ac:dyDescent="0.2">
      <c r="A80" s="64">
        <v>2012</v>
      </c>
      <c r="B80" s="64"/>
      <c r="C80" s="67">
        <v>31</v>
      </c>
      <c r="D80" s="67"/>
      <c r="E80" s="67">
        <v>36</v>
      </c>
      <c r="F80" s="67"/>
      <c r="G80" s="67">
        <v>33</v>
      </c>
      <c r="H80" s="64"/>
      <c r="I80" s="64"/>
      <c r="J80" s="64"/>
      <c r="K80" s="64"/>
      <c r="L80" s="64"/>
      <c r="M80" s="64"/>
      <c r="N80" s="64"/>
      <c r="O80" s="64"/>
    </row>
    <row r="81" spans="1:15" x14ac:dyDescent="0.2">
      <c r="A81" s="64">
        <v>2015</v>
      </c>
      <c r="B81" s="64"/>
      <c r="C81" s="67">
        <v>32</v>
      </c>
      <c r="D81" s="67"/>
      <c r="E81" s="67">
        <v>37</v>
      </c>
      <c r="F81" s="67"/>
      <c r="G81" s="67">
        <v>22</v>
      </c>
      <c r="H81" s="64"/>
      <c r="I81" s="64"/>
      <c r="J81" s="64"/>
      <c r="K81" s="64"/>
      <c r="L81" s="64"/>
      <c r="M81" s="64"/>
      <c r="N81" s="64"/>
      <c r="O81" s="64"/>
    </row>
    <row r="82" spans="1:15" x14ac:dyDescent="0.2">
      <c r="A82" s="64">
        <v>2016</v>
      </c>
      <c r="B82" s="64"/>
      <c r="C82" s="67">
        <v>19</v>
      </c>
      <c r="D82" s="67"/>
      <c r="E82" s="67">
        <v>25</v>
      </c>
      <c r="F82" s="67"/>
      <c r="G82" s="67">
        <v>23</v>
      </c>
      <c r="H82" s="64"/>
      <c r="I82" s="64"/>
      <c r="J82" s="64"/>
      <c r="K82" s="64"/>
      <c r="L82" s="64"/>
      <c r="M82" s="64"/>
      <c r="N82" s="64"/>
      <c r="O82" s="64"/>
    </row>
    <row r="83" spans="1:15" x14ac:dyDescent="0.2">
      <c r="A83" s="64">
        <v>2017</v>
      </c>
      <c r="B83" s="64"/>
      <c r="C83" s="67">
        <v>23</v>
      </c>
      <c r="D83" s="67"/>
      <c r="E83" s="67">
        <v>33</v>
      </c>
      <c r="F83" s="67"/>
      <c r="G83" s="67">
        <v>21</v>
      </c>
      <c r="H83" s="64"/>
      <c r="I83" s="64"/>
      <c r="J83" s="64"/>
      <c r="K83" s="64"/>
      <c r="L83" s="64"/>
      <c r="M83" s="64"/>
      <c r="N83" s="64"/>
      <c r="O83" s="64"/>
    </row>
    <row r="84" spans="1:15" x14ac:dyDescent="0.2">
      <c r="A84" s="64">
        <v>2018</v>
      </c>
      <c r="B84" s="64"/>
      <c r="C84" s="67">
        <v>18</v>
      </c>
      <c r="D84" s="67"/>
      <c r="E84" s="67">
        <v>37</v>
      </c>
      <c r="F84" s="67"/>
      <c r="G84" s="67">
        <v>19</v>
      </c>
      <c r="H84" s="64"/>
      <c r="I84" s="64"/>
      <c r="J84" s="64"/>
      <c r="K84" s="64"/>
      <c r="L84" s="64"/>
      <c r="M84" s="64"/>
      <c r="N84" s="64"/>
      <c r="O84" s="64"/>
    </row>
    <row r="85" spans="1:15" ht="15" x14ac:dyDescent="0.25">
      <c r="A85" s="64">
        <v>2019</v>
      </c>
      <c r="B85" s="63" t="s">
        <v>36</v>
      </c>
      <c r="C85" s="67">
        <v>47</v>
      </c>
      <c r="D85" s="67"/>
      <c r="E85" s="68">
        <v>47.978723404255319</v>
      </c>
      <c r="F85" s="67"/>
      <c r="G85" s="68">
        <v>15.617021276595745</v>
      </c>
      <c r="H85" s="63"/>
      <c r="I85" s="63"/>
      <c r="J85" s="63"/>
      <c r="K85" s="63"/>
      <c r="L85" s="63"/>
      <c r="M85" s="63"/>
      <c r="N85" s="63"/>
      <c r="O85" s="63"/>
    </row>
    <row r="86" spans="1:15" ht="15" x14ac:dyDescent="0.25">
      <c r="A86" s="63"/>
      <c r="B86" s="63" t="s">
        <v>369</v>
      </c>
      <c r="C86" s="67">
        <v>11</v>
      </c>
      <c r="D86" s="63"/>
      <c r="E86" s="67">
        <v>50</v>
      </c>
      <c r="F86" s="63"/>
      <c r="G86" s="67">
        <v>22</v>
      </c>
      <c r="H86" s="63"/>
      <c r="I86" s="63"/>
      <c r="J86" s="63"/>
      <c r="K86" s="63"/>
      <c r="L86" s="63"/>
      <c r="M86" s="63"/>
      <c r="N86" s="63"/>
      <c r="O86" s="63"/>
    </row>
    <row r="87" spans="1:15" ht="15" x14ac:dyDescent="0.25">
      <c r="A87" s="63"/>
      <c r="B87" s="63" t="s">
        <v>370</v>
      </c>
      <c r="C87" s="63">
        <v>35</v>
      </c>
      <c r="D87" s="63"/>
      <c r="E87" s="67">
        <v>47</v>
      </c>
      <c r="F87" s="63"/>
      <c r="G87" s="67">
        <v>15</v>
      </c>
      <c r="H87" s="63"/>
      <c r="I87" s="63"/>
      <c r="J87" s="63"/>
      <c r="K87" s="63"/>
      <c r="L87" s="63"/>
      <c r="M87" s="63"/>
      <c r="N87" s="63"/>
      <c r="O87" s="6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2B98-767F-4EF2-AD7E-4B691AEEF8E0}">
  <dimension ref="A1:L109"/>
  <sheetViews>
    <sheetView workbookViewId="0">
      <selection activeCell="A14" sqref="A14"/>
    </sheetView>
  </sheetViews>
  <sheetFormatPr defaultRowHeight="12.75" x14ac:dyDescent="0.2"/>
  <cols>
    <col min="1" max="1" width="29" customWidth="1"/>
    <col min="2" max="3" width="12.140625" customWidth="1"/>
    <col min="4" max="4" width="11" customWidth="1"/>
    <col min="5" max="5" width="13.28515625" customWidth="1"/>
    <col min="6" max="6" width="11.140625" customWidth="1"/>
    <col min="7" max="7" width="11.5703125" customWidth="1"/>
    <col min="8" max="8" width="10.28515625" customWidth="1"/>
    <col min="9" max="9" width="11.140625" customWidth="1"/>
    <col min="10" max="10" width="13.140625" customWidth="1"/>
    <col min="11" max="11" width="12.140625" customWidth="1"/>
    <col min="12" max="12" width="14" customWidth="1"/>
  </cols>
  <sheetData>
    <row r="1" spans="1:12" ht="20.25" x14ac:dyDescent="0.3">
      <c r="A1" s="80" t="s">
        <v>95</v>
      </c>
      <c r="B1" s="69"/>
      <c r="C1" s="69"/>
      <c r="D1" s="69"/>
      <c r="E1" s="69"/>
      <c r="F1" s="69"/>
      <c r="G1" s="69"/>
      <c r="H1" s="70">
        <v>2020</v>
      </c>
      <c r="I1" s="69"/>
      <c r="J1" s="69"/>
      <c r="K1" s="69"/>
      <c r="L1" s="69"/>
    </row>
    <row r="2" spans="1:12" ht="15" x14ac:dyDescent="0.2">
      <c r="A2" s="71" t="s">
        <v>398</v>
      </c>
      <c r="B2" s="69"/>
      <c r="C2" s="69"/>
      <c r="D2" s="69"/>
      <c r="E2" s="69"/>
      <c r="F2" s="69"/>
      <c r="G2" s="69"/>
      <c r="H2" s="69"/>
      <c r="I2" s="69"/>
      <c r="J2" s="69"/>
      <c r="K2" s="69"/>
      <c r="L2" s="69"/>
    </row>
    <row r="3" spans="1:12" ht="15" x14ac:dyDescent="0.2">
      <c r="A3" s="69" t="s">
        <v>93</v>
      </c>
      <c r="B3" s="69"/>
      <c r="C3" s="69"/>
      <c r="D3" s="69"/>
      <c r="E3" s="69"/>
      <c r="F3" s="69"/>
      <c r="G3" s="69"/>
      <c r="H3" s="69"/>
      <c r="I3" s="69"/>
      <c r="J3" s="69"/>
      <c r="K3" s="69"/>
      <c r="L3" s="69"/>
    </row>
    <row r="4" spans="1:12" ht="15" x14ac:dyDescent="0.2">
      <c r="A4" s="72"/>
      <c r="B4" s="69"/>
      <c r="C4" s="69"/>
      <c r="D4" s="69"/>
      <c r="E4" s="69"/>
      <c r="F4" s="69"/>
      <c r="G4" s="69"/>
      <c r="H4" s="69"/>
      <c r="I4" s="69"/>
      <c r="J4" s="69"/>
      <c r="K4" s="69"/>
      <c r="L4" s="69"/>
    </row>
    <row r="5" spans="1:12" ht="15" x14ac:dyDescent="0.2">
      <c r="A5" s="81" t="s">
        <v>94</v>
      </c>
      <c r="B5" s="69"/>
      <c r="C5" s="69"/>
      <c r="D5" s="69"/>
      <c r="E5" s="69"/>
      <c r="F5" s="69"/>
      <c r="G5" s="69"/>
      <c r="H5" s="69"/>
      <c r="I5" s="69"/>
      <c r="J5" s="69"/>
      <c r="K5" s="69"/>
      <c r="L5" s="69"/>
    </row>
    <row r="6" spans="1:12" ht="15" x14ac:dyDescent="0.2">
      <c r="A6" s="73">
        <v>1</v>
      </c>
      <c r="B6" s="69" t="s">
        <v>96</v>
      </c>
      <c r="C6" s="69"/>
      <c r="D6" s="69"/>
      <c r="E6" s="69"/>
      <c r="F6" s="69"/>
      <c r="G6" s="69"/>
      <c r="H6" s="69"/>
      <c r="I6" s="69"/>
      <c r="J6" s="69"/>
      <c r="K6" s="69"/>
      <c r="L6" s="69"/>
    </row>
    <row r="7" spans="1:12" ht="15.75" x14ac:dyDescent="0.25">
      <c r="A7" s="69">
        <v>2</v>
      </c>
      <c r="B7" s="69" t="s">
        <v>220</v>
      </c>
      <c r="C7" s="69"/>
      <c r="D7" s="69"/>
      <c r="E7" s="69"/>
      <c r="F7" s="69"/>
      <c r="G7" s="69"/>
      <c r="H7" s="69"/>
      <c r="I7" s="69"/>
      <c r="J7" s="69"/>
      <c r="K7" s="69"/>
      <c r="L7" s="69"/>
    </row>
    <row r="8" spans="1:12" ht="15" x14ac:dyDescent="0.2">
      <c r="A8" s="69">
        <v>3</v>
      </c>
      <c r="B8" s="69" t="s">
        <v>219</v>
      </c>
      <c r="C8" s="69"/>
      <c r="D8" s="69"/>
      <c r="E8" s="69"/>
      <c r="F8" s="69"/>
      <c r="G8" s="69"/>
      <c r="H8" s="69"/>
      <c r="I8" s="69"/>
      <c r="J8" s="69"/>
      <c r="K8" s="69"/>
      <c r="L8" s="69"/>
    </row>
    <row r="9" spans="1:12" ht="15.75" x14ac:dyDescent="0.25">
      <c r="A9" s="69">
        <v>4</v>
      </c>
      <c r="B9" s="69" t="s">
        <v>399</v>
      </c>
      <c r="C9" s="69"/>
      <c r="D9" s="69"/>
      <c r="E9" s="69"/>
      <c r="F9" s="69"/>
      <c r="G9" s="69"/>
      <c r="H9" s="69"/>
      <c r="I9" s="69"/>
      <c r="J9" s="69"/>
      <c r="K9" s="69"/>
      <c r="L9" s="69"/>
    </row>
    <row r="10" spans="1:12" ht="47.25" x14ac:dyDescent="0.25">
      <c r="A10" s="69" t="s">
        <v>139</v>
      </c>
      <c r="B10" s="74" t="s">
        <v>106</v>
      </c>
      <c r="C10" s="75" t="s">
        <v>91</v>
      </c>
      <c r="D10" s="74" t="s">
        <v>212</v>
      </c>
      <c r="E10" s="74" t="s">
        <v>213</v>
      </c>
      <c r="F10" s="74" t="s">
        <v>214</v>
      </c>
      <c r="G10" s="74" t="s">
        <v>215</v>
      </c>
      <c r="H10" s="74" t="s">
        <v>216</v>
      </c>
      <c r="I10" s="74" t="s">
        <v>400</v>
      </c>
      <c r="J10" s="74" t="s">
        <v>361</v>
      </c>
      <c r="K10" s="74"/>
      <c r="L10" s="74" t="s">
        <v>337</v>
      </c>
    </row>
    <row r="11" spans="1:12" ht="15" x14ac:dyDescent="0.2">
      <c r="A11" s="69" t="s">
        <v>362</v>
      </c>
      <c r="B11" s="76">
        <v>1</v>
      </c>
      <c r="C11" s="87">
        <v>0</v>
      </c>
      <c r="D11">
        <v>10</v>
      </c>
      <c r="E11">
        <v>20</v>
      </c>
      <c r="F11">
        <v>20</v>
      </c>
      <c r="G11">
        <v>0</v>
      </c>
      <c r="H11">
        <v>20</v>
      </c>
      <c r="I11">
        <v>40</v>
      </c>
      <c r="J11">
        <f>SUM(D11:H11)/5</f>
        <v>14</v>
      </c>
      <c r="K11" s="76"/>
      <c r="L11" s="65" t="s">
        <v>40</v>
      </c>
    </row>
    <row r="12" spans="1:12" ht="15" x14ac:dyDescent="0.2">
      <c r="A12" s="69" t="s">
        <v>362</v>
      </c>
      <c r="B12" s="76"/>
      <c r="C12" s="87">
        <v>0.1</v>
      </c>
      <c r="D12">
        <v>10</v>
      </c>
      <c r="E12">
        <v>20</v>
      </c>
      <c r="F12">
        <v>20</v>
      </c>
      <c r="G12">
        <v>0</v>
      </c>
      <c r="H12">
        <v>0</v>
      </c>
      <c r="I12">
        <v>30</v>
      </c>
      <c r="J12">
        <f>SUM(D12:H12)/5</f>
        <v>10</v>
      </c>
      <c r="K12" s="76"/>
      <c r="L12" s="65" t="s">
        <v>40</v>
      </c>
    </row>
    <row r="13" spans="1:12" ht="15" x14ac:dyDescent="0.2">
      <c r="A13" s="69"/>
      <c r="B13" s="76"/>
      <c r="C13" s="87"/>
      <c r="D13" s="88"/>
      <c r="E13" s="88"/>
      <c r="F13" s="88"/>
      <c r="G13" s="88"/>
      <c r="H13" s="88"/>
      <c r="I13" s="88"/>
      <c r="J13" s="88"/>
      <c r="K13" s="76"/>
      <c r="L13" s="65"/>
    </row>
    <row r="14" spans="1:12" ht="15" x14ac:dyDescent="0.2">
      <c r="A14" s="69" t="s">
        <v>401</v>
      </c>
      <c r="B14" s="16"/>
      <c r="C14" s="6">
        <v>1.7000000000000004</v>
      </c>
      <c r="D14">
        <v>10</v>
      </c>
      <c r="E14">
        <v>10</v>
      </c>
      <c r="F14">
        <v>10</v>
      </c>
      <c r="G14">
        <v>0</v>
      </c>
      <c r="H14">
        <v>0</v>
      </c>
      <c r="I14">
        <v>50</v>
      </c>
      <c r="J14">
        <v>6</v>
      </c>
      <c r="K14" s="76"/>
      <c r="L14" s="65" t="s">
        <v>40</v>
      </c>
    </row>
    <row r="15" spans="1:12" ht="15" x14ac:dyDescent="0.2">
      <c r="A15" s="69" t="s">
        <v>401</v>
      </c>
      <c r="B15" s="16"/>
      <c r="C15" s="6">
        <v>1.8000000000000005</v>
      </c>
      <c r="D15">
        <v>10</v>
      </c>
      <c r="E15">
        <v>30</v>
      </c>
      <c r="F15">
        <v>20</v>
      </c>
      <c r="G15">
        <v>0</v>
      </c>
      <c r="H15">
        <v>20</v>
      </c>
      <c r="I15">
        <v>50</v>
      </c>
      <c r="J15">
        <v>16</v>
      </c>
      <c r="K15" s="76"/>
      <c r="L15" s="65" t="s">
        <v>40</v>
      </c>
    </row>
    <row r="16" spans="1:12" ht="15" x14ac:dyDescent="0.2">
      <c r="A16" s="69" t="s">
        <v>401</v>
      </c>
      <c r="B16" s="16"/>
      <c r="C16" s="6">
        <v>1.9000000000000006</v>
      </c>
      <c r="D16">
        <v>10</v>
      </c>
      <c r="E16">
        <v>0</v>
      </c>
      <c r="F16">
        <v>10</v>
      </c>
      <c r="G16">
        <v>0</v>
      </c>
      <c r="H16">
        <v>20</v>
      </c>
      <c r="I16">
        <v>50</v>
      </c>
      <c r="J16">
        <v>8</v>
      </c>
      <c r="K16" s="76"/>
      <c r="L16" s="65" t="s">
        <v>40</v>
      </c>
    </row>
    <row r="17" spans="1:12" ht="15" x14ac:dyDescent="0.2">
      <c r="A17" s="69" t="s">
        <v>401</v>
      </c>
      <c r="B17" s="16"/>
      <c r="C17" s="6">
        <v>2.0000000000000004</v>
      </c>
      <c r="D17">
        <v>20</v>
      </c>
      <c r="E17">
        <v>30</v>
      </c>
      <c r="F17">
        <v>30</v>
      </c>
      <c r="G17">
        <v>0</v>
      </c>
      <c r="H17">
        <v>20</v>
      </c>
      <c r="I17">
        <v>40</v>
      </c>
      <c r="J17">
        <v>20</v>
      </c>
      <c r="K17" s="76"/>
      <c r="L17" s="65" t="s">
        <v>40</v>
      </c>
    </row>
    <row r="18" spans="1:12" ht="15" x14ac:dyDescent="0.2">
      <c r="A18" s="69" t="s">
        <v>401</v>
      </c>
      <c r="B18" s="16">
        <v>1</v>
      </c>
      <c r="C18" s="6">
        <v>2.1000000000000005</v>
      </c>
      <c r="D18">
        <v>10</v>
      </c>
      <c r="E18">
        <v>10</v>
      </c>
      <c r="F18">
        <v>10</v>
      </c>
      <c r="G18">
        <v>0</v>
      </c>
      <c r="H18">
        <v>10</v>
      </c>
      <c r="I18">
        <v>40</v>
      </c>
      <c r="J18">
        <v>8</v>
      </c>
      <c r="K18" s="76"/>
      <c r="L18" s="65" t="s">
        <v>40</v>
      </c>
    </row>
    <row r="19" spans="1:12" ht="15" x14ac:dyDescent="0.2">
      <c r="A19" s="69"/>
      <c r="B19" s="16"/>
      <c r="C19" s="72"/>
      <c r="D19" s="88"/>
      <c r="E19" s="88"/>
      <c r="F19" s="88"/>
      <c r="G19" s="88"/>
      <c r="H19" s="88"/>
      <c r="I19" s="88"/>
      <c r="J19" s="88"/>
      <c r="K19" s="76"/>
      <c r="L19" s="65"/>
    </row>
    <row r="20" spans="1:12" ht="15" x14ac:dyDescent="0.2">
      <c r="A20" s="69" t="s">
        <v>402</v>
      </c>
      <c r="B20" s="16">
        <v>1</v>
      </c>
      <c r="C20" s="6">
        <v>0</v>
      </c>
      <c r="D20">
        <v>30</v>
      </c>
      <c r="E20">
        <v>30</v>
      </c>
      <c r="F20">
        <v>20</v>
      </c>
      <c r="G20">
        <v>10</v>
      </c>
      <c r="H20">
        <v>10</v>
      </c>
      <c r="I20">
        <v>50</v>
      </c>
      <c r="J20">
        <v>20</v>
      </c>
      <c r="K20" s="76"/>
      <c r="L20" s="65" t="s">
        <v>40</v>
      </c>
    </row>
    <row r="21" spans="1:12" ht="15" x14ac:dyDescent="0.2">
      <c r="A21" s="69" t="s">
        <v>402</v>
      </c>
      <c r="B21" s="16"/>
      <c r="C21" s="6">
        <v>0.1</v>
      </c>
      <c r="D21">
        <v>10</v>
      </c>
      <c r="E21">
        <v>10</v>
      </c>
      <c r="F21">
        <v>20</v>
      </c>
      <c r="G21">
        <v>10</v>
      </c>
      <c r="H21">
        <v>10</v>
      </c>
      <c r="I21">
        <v>50</v>
      </c>
      <c r="J21">
        <v>12</v>
      </c>
      <c r="K21" s="76"/>
      <c r="L21" s="65" t="s">
        <v>40</v>
      </c>
    </row>
    <row r="22" spans="1:12" ht="15" x14ac:dyDescent="0.2">
      <c r="A22" s="69" t="s">
        <v>402</v>
      </c>
      <c r="B22" s="16"/>
      <c r="C22" s="6">
        <v>0.30000000000000004</v>
      </c>
      <c r="D22">
        <v>15</v>
      </c>
      <c r="E22">
        <v>30</v>
      </c>
      <c r="F22">
        <v>15</v>
      </c>
      <c r="G22">
        <v>0</v>
      </c>
      <c r="H22">
        <v>20</v>
      </c>
      <c r="I22">
        <v>40</v>
      </c>
      <c r="J22">
        <v>16</v>
      </c>
      <c r="K22" s="76"/>
      <c r="L22" s="65" t="s">
        <v>40</v>
      </c>
    </row>
    <row r="23" spans="1:12" ht="15" x14ac:dyDescent="0.2">
      <c r="A23" s="69" t="s">
        <v>402</v>
      </c>
      <c r="B23" s="16"/>
      <c r="C23" s="6">
        <v>0.4</v>
      </c>
      <c r="D23">
        <v>10</v>
      </c>
      <c r="E23">
        <v>10</v>
      </c>
      <c r="F23">
        <v>10</v>
      </c>
      <c r="G23">
        <v>10</v>
      </c>
      <c r="H23">
        <v>10</v>
      </c>
      <c r="I23">
        <v>40</v>
      </c>
      <c r="J23">
        <v>10</v>
      </c>
      <c r="K23" s="76"/>
      <c r="L23" s="65" t="s">
        <v>40</v>
      </c>
    </row>
    <row r="24" spans="1:12" ht="15" x14ac:dyDescent="0.2">
      <c r="A24" s="69" t="s">
        <v>402</v>
      </c>
      <c r="B24" s="16"/>
      <c r="C24" s="6">
        <v>0.5</v>
      </c>
      <c r="D24">
        <v>10</v>
      </c>
      <c r="E24">
        <v>10</v>
      </c>
      <c r="F24">
        <v>5</v>
      </c>
      <c r="G24">
        <v>0</v>
      </c>
      <c r="H24">
        <v>0</v>
      </c>
      <c r="I24">
        <v>40</v>
      </c>
      <c r="J24">
        <v>5</v>
      </c>
      <c r="K24" s="76"/>
      <c r="L24" s="65" t="s">
        <v>40</v>
      </c>
    </row>
    <row r="25" spans="1:12" ht="15" x14ac:dyDescent="0.2">
      <c r="A25" s="69" t="s">
        <v>402</v>
      </c>
      <c r="B25" s="16">
        <v>1</v>
      </c>
      <c r="C25">
        <v>0.6</v>
      </c>
      <c r="D25">
        <v>15</v>
      </c>
      <c r="E25">
        <v>10</v>
      </c>
      <c r="F25">
        <v>20</v>
      </c>
      <c r="G25">
        <v>0</v>
      </c>
      <c r="H25">
        <v>0</v>
      </c>
      <c r="I25">
        <v>40</v>
      </c>
      <c r="J25">
        <v>9</v>
      </c>
      <c r="K25" s="76"/>
      <c r="L25" s="65" t="s">
        <v>40</v>
      </c>
    </row>
    <row r="26" spans="1:12" ht="15" x14ac:dyDescent="0.2">
      <c r="A26" s="69"/>
      <c r="B26" s="76"/>
      <c r="C26" s="87"/>
      <c r="D26" s="88"/>
      <c r="E26" s="88"/>
      <c r="F26" s="88"/>
      <c r="G26" s="88"/>
      <c r="H26" s="88"/>
      <c r="I26" s="88"/>
      <c r="J26" s="88"/>
      <c r="K26" s="76"/>
      <c r="L26" s="65"/>
    </row>
    <row r="27" spans="1:12" ht="15" x14ac:dyDescent="0.2">
      <c r="A27" s="69" t="s">
        <v>199</v>
      </c>
      <c r="B27" s="16"/>
      <c r="C27" s="6">
        <v>0.30000000000000004</v>
      </c>
      <c r="D27">
        <v>10</v>
      </c>
      <c r="E27">
        <v>10</v>
      </c>
      <c r="F27">
        <v>30</v>
      </c>
      <c r="G27">
        <v>20</v>
      </c>
      <c r="H27">
        <v>0</v>
      </c>
      <c r="I27">
        <v>50</v>
      </c>
      <c r="J27">
        <v>14</v>
      </c>
      <c r="K27" s="76"/>
      <c r="L27" s="67" t="s">
        <v>40</v>
      </c>
    </row>
    <row r="28" spans="1:12" ht="15" x14ac:dyDescent="0.2">
      <c r="A28" s="69" t="s">
        <v>198</v>
      </c>
      <c r="B28" s="16"/>
      <c r="C28" s="6">
        <v>0.4</v>
      </c>
      <c r="D28">
        <v>20</v>
      </c>
      <c r="E28">
        <v>15</v>
      </c>
      <c r="F28">
        <v>10</v>
      </c>
      <c r="G28">
        <v>0</v>
      </c>
      <c r="H28">
        <v>10</v>
      </c>
      <c r="I28">
        <v>50</v>
      </c>
      <c r="J28">
        <v>11</v>
      </c>
      <c r="K28" s="78"/>
      <c r="L28" s="67" t="s">
        <v>40</v>
      </c>
    </row>
    <row r="29" spans="1:12" ht="15" x14ac:dyDescent="0.2">
      <c r="A29" s="69" t="s">
        <v>198</v>
      </c>
      <c r="B29" s="16"/>
      <c r="C29" s="6">
        <v>0.5</v>
      </c>
      <c r="D29">
        <v>10</v>
      </c>
      <c r="E29">
        <v>25</v>
      </c>
      <c r="F29">
        <v>15</v>
      </c>
      <c r="G29">
        <v>0</v>
      </c>
      <c r="H29">
        <v>10</v>
      </c>
      <c r="I29">
        <v>40</v>
      </c>
      <c r="J29">
        <v>12</v>
      </c>
      <c r="K29" s="78"/>
      <c r="L29" s="67" t="s">
        <v>40</v>
      </c>
    </row>
    <row r="30" spans="1:12" ht="15" x14ac:dyDescent="0.2">
      <c r="A30" s="69" t="s">
        <v>198</v>
      </c>
      <c r="B30" s="16"/>
      <c r="C30" s="6">
        <v>0.6</v>
      </c>
      <c r="D30">
        <v>20</v>
      </c>
      <c r="E30">
        <v>30</v>
      </c>
      <c r="F30">
        <v>20</v>
      </c>
      <c r="G30">
        <v>0</v>
      </c>
      <c r="H30">
        <v>10</v>
      </c>
      <c r="I30">
        <v>50</v>
      </c>
      <c r="J30">
        <v>16</v>
      </c>
      <c r="K30" s="78"/>
      <c r="L30" s="67" t="s">
        <v>40</v>
      </c>
    </row>
    <row r="31" spans="1:12" ht="15" x14ac:dyDescent="0.2">
      <c r="A31" s="69" t="s">
        <v>198</v>
      </c>
      <c r="B31" s="16"/>
      <c r="C31" s="6">
        <v>0.7</v>
      </c>
      <c r="D31">
        <v>30</v>
      </c>
      <c r="E31">
        <v>20</v>
      </c>
      <c r="F31">
        <v>20</v>
      </c>
      <c r="G31">
        <v>0</v>
      </c>
      <c r="H31">
        <v>10</v>
      </c>
      <c r="I31">
        <v>50</v>
      </c>
      <c r="J31">
        <v>16</v>
      </c>
      <c r="K31" s="78"/>
      <c r="L31" s="67" t="s">
        <v>40</v>
      </c>
    </row>
    <row r="32" spans="1:12" ht="15" x14ac:dyDescent="0.2">
      <c r="A32" s="69" t="s">
        <v>198</v>
      </c>
      <c r="B32" s="16"/>
      <c r="C32" s="6">
        <v>0.79999999999999993</v>
      </c>
      <c r="D32">
        <v>20</v>
      </c>
      <c r="E32">
        <v>20</v>
      </c>
      <c r="F32">
        <v>15</v>
      </c>
      <c r="G32">
        <v>0</v>
      </c>
      <c r="H32">
        <v>10</v>
      </c>
      <c r="I32">
        <v>50</v>
      </c>
      <c r="J32">
        <v>13</v>
      </c>
      <c r="K32" s="78"/>
      <c r="L32" s="67" t="s">
        <v>40</v>
      </c>
    </row>
    <row r="33" spans="1:12" ht="15" x14ac:dyDescent="0.2">
      <c r="A33" s="69" t="s">
        <v>198</v>
      </c>
      <c r="B33" s="16"/>
      <c r="C33" s="6">
        <v>0.89999999999999991</v>
      </c>
      <c r="D33">
        <v>40</v>
      </c>
      <c r="E33">
        <v>40</v>
      </c>
      <c r="F33">
        <v>30</v>
      </c>
      <c r="G33">
        <v>0</v>
      </c>
      <c r="H33">
        <v>0</v>
      </c>
      <c r="I33">
        <v>50</v>
      </c>
      <c r="J33">
        <v>22</v>
      </c>
      <c r="K33" s="78"/>
      <c r="L33" s="67" t="s">
        <v>41</v>
      </c>
    </row>
    <row r="34" spans="1:12" ht="15" x14ac:dyDescent="0.2">
      <c r="A34" s="69" t="s">
        <v>198</v>
      </c>
      <c r="B34" s="16"/>
      <c r="C34" s="6">
        <v>1.0999999999999999</v>
      </c>
      <c r="D34">
        <v>15</v>
      </c>
      <c r="E34">
        <v>0</v>
      </c>
      <c r="F34">
        <v>5</v>
      </c>
      <c r="G34">
        <v>0</v>
      </c>
      <c r="H34">
        <v>10</v>
      </c>
      <c r="I34">
        <v>40</v>
      </c>
      <c r="J34">
        <v>6</v>
      </c>
      <c r="K34" s="78"/>
      <c r="L34" s="67" t="s">
        <v>40</v>
      </c>
    </row>
    <row r="35" spans="1:12" ht="15" x14ac:dyDescent="0.2">
      <c r="A35" s="69"/>
      <c r="B35" s="16"/>
      <c r="C35" s="6"/>
      <c r="K35" s="78"/>
      <c r="L35" s="67"/>
    </row>
    <row r="36" spans="1:12" ht="15" x14ac:dyDescent="0.2">
      <c r="A36" s="69" t="s">
        <v>365</v>
      </c>
      <c r="B36" s="16">
        <v>1</v>
      </c>
      <c r="C36" s="6">
        <v>0.5</v>
      </c>
      <c r="D36">
        <v>20</v>
      </c>
      <c r="E36">
        <v>20</v>
      </c>
      <c r="F36">
        <v>30</v>
      </c>
      <c r="G36">
        <v>0</v>
      </c>
      <c r="H36">
        <v>15</v>
      </c>
      <c r="I36">
        <v>50</v>
      </c>
      <c r="J36">
        <v>17</v>
      </c>
      <c r="L36" s="67" t="s">
        <v>40</v>
      </c>
    </row>
    <row r="37" spans="1:12" ht="15" x14ac:dyDescent="0.2">
      <c r="A37" s="69" t="s">
        <v>365</v>
      </c>
      <c r="B37" s="16"/>
      <c r="C37" s="6">
        <v>0.6</v>
      </c>
      <c r="D37">
        <v>10</v>
      </c>
      <c r="E37">
        <v>50</v>
      </c>
      <c r="F37">
        <v>20</v>
      </c>
      <c r="G37">
        <v>0</v>
      </c>
      <c r="H37">
        <v>10</v>
      </c>
      <c r="I37">
        <v>50</v>
      </c>
      <c r="J37">
        <v>18</v>
      </c>
      <c r="K37" s="78"/>
      <c r="L37" s="67" t="s">
        <v>40</v>
      </c>
    </row>
    <row r="38" spans="1:12" ht="15" x14ac:dyDescent="0.2">
      <c r="A38" s="69" t="s">
        <v>365</v>
      </c>
      <c r="B38" s="16"/>
      <c r="C38" s="6">
        <v>0.7</v>
      </c>
      <c r="D38">
        <v>15</v>
      </c>
      <c r="E38">
        <v>30</v>
      </c>
      <c r="F38">
        <v>40</v>
      </c>
      <c r="G38">
        <v>0</v>
      </c>
      <c r="H38">
        <v>10</v>
      </c>
      <c r="I38">
        <v>50</v>
      </c>
      <c r="J38">
        <v>19</v>
      </c>
      <c r="K38" s="78"/>
      <c r="L38" s="67" t="s">
        <v>40</v>
      </c>
    </row>
    <row r="39" spans="1:12" ht="15" x14ac:dyDescent="0.2">
      <c r="A39" s="69" t="s">
        <v>365</v>
      </c>
      <c r="B39" s="16"/>
      <c r="C39" s="6">
        <v>0.79999999999999993</v>
      </c>
      <c r="D39">
        <v>20</v>
      </c>
      <c r="E39">
        <v>40</v>
      </c>
      <c r="F39">
        <v>30</v>
      </c>
      <c r="G39">
        <v>0</v>
      </c>
      <c r="H39">
        <v>20</v>
      </c>
      <c r="I39">
        <v>50</v>
      </c>
      <c r="J39">
        <v>22</v>
      </c>
      <c r="K39" s="78"/>
      <c r="L39" s="67" t="s">
        <v>41</v>
      </c>
    </row>
    <row r="40" spans="1:12" ht="15" x14ac:dyDescent="0.2">
      <c r="A40" s="69" t="s">
        <v>365</v>
      </c>
      <c r="B40" s="16"/>
      <c r="C40" s="6">
        <v>0.89999999999999991</v>
      </c>
      <c r="D40">
        <v>20</v>
      </c>
      <c r="E40">
        <v>20</v>
      </c>
      <c r="F40">
        <v>10</v>
      </c>
      <c r="G40">
        <v>0</v>
      </c>
      <c r="H40">
        <v>0</v>
      </c>
      <c r="I40">
        <v>50</v>
      </c>
      <c r="J40">
        <v>10</v>
      </c>
      <c r="K40" s="78"/>
      <c r="L40" s="67" t="s">
        <v>40</v>
      </c>
    </row>
    <row r="41" spans="1:12" ht="15" x14ac:dyDescent="0.2">
      <c r="A41" s="69" t="s">
        <v>365</v>
      </c>
      <c r="B41" s="16"/>
      <c r="C41" s="6">
        <v>0.99999999999999989</v>
      </c>
      <c r="D41">
        <v>30</v>
      </c>
      <c r="E41">
        <v>50</v>
      </c>
      <c r="F41">
        <v>30</v>
      </c>
      <c r="G41">
        <v>0</v>
      </c>
      <c r="H41">
        <v>10</v>
      </c>
      <c r="I41">
        <v>50</v>
      </c>
      <c r="J41">
        <v>24</v>
      </c>
      <c r="K41" s="78"/>
      <c r="L41" s="67" t="s">
        <v>41</v>
      </c>
    </row>
    <row r="42" spans="1:12" ht="15" x14ac:dyDescent="0.2">
      <c r="A42" s="69" t="s">
        <v>365</v>
      </c>
      <c r="B42" s="16"/>
      <c r="C42" s="6">
        <v>1.0999999999999999</v>
      </c>
      <c r="D42">
        <v>15</v>
      </c>
      <c r="E42">
        <v>40</v>
      </c>
      <c r="F42">
        <v>15</v>
      </c>
      <c r="G42">
        <v>10</v>
      </c>
      <c r="H42">
        <v>20</v>
      </c>
      <c r="I42">
        <v>50</v>
      </c>
      <c r="J42">
        <v>20</v>
      </c>
      <c r="K42" s="78"/>
      <c r="L42" s="67" t="s">
        <v>40</v>
      </c>
    </row>
    <row r="43" spans="1:12" ht="15" x14ac:dyDescent="0.2">
      <c r="A43" s="69" t="s">
        <v>365</v>
      </c>
      <c r="B43" s="16"/>
      <c r="C43" s="6">
        <v>1.2</v>
      </c>
      <c r="D43">
        <v>40</v>
      </c>
      <c r="E43">
        <v>40</v>
      </c>
      <c r="F43">
        <v>20</v>
      </c>
      <c r="G43">
        <v>0</v>
      </c>
      <c r="H43">
        <v>20</v>
      </c>
      <c r="I43">
        <v>50</v>
      </c>
      <c r="J43">
        <v>24</v>
      </c>
      <c r="K43" s="78"/>
      <c r="L43" s="67" t="s">
        <v>41</v>
      </c>
    </row>
    <row r="44" spans="1:12" ht="15" x14ac:dyDescent="0.2">
      <c r="A44" s="69" t="s">
        <v>365</v>
      </c>
      <c r="B44" s="16"/>
      <c r="C44" s="6">
        <v>1.3</v>
      </c>
      <c r="D44">
        <v>20</v>
      </c>
      <c r="E44">
        <v>10</v>
      </c>
      <c r="F44">
        <v>10</v>
      </c>
      <c r="G44">
        <v>0</v>
      </c>
      <c r="H44">
        <v>0</v>
      </c>
      <c r="I44">
        <v>50</v>
      </c>
      <c r="J44">
        <v>8</v>
      </c>
      <c r="K44" s="78"/>
      <c r="L44" s="67" t="s">
        <v>40</v>
      </c>
    </row>
    <row r="45" spans="1:12" ht="15" x14ac:dyDescent="0.2">
      <c r="A45" s="69" t="s">
        <v>365</v>
      </c>
      <c r="B45" s="16"/>
      <c r="C45" s="6">
        <v>1.4000000000000001</v>
      </c>
      <c r="D45">
        <v>20</v>
      </c>
      <c r="E45">
        <v>40</v>
      </c>
      <c r="F45">
        <v>10</v>
      </c>
      <c r="G45">
        <v>10</v>
      </c>
      <c r="H45">
        <v>0</v>
      </c>
      <c r="I45">
        <v>50</v>
      </c>
      <c r="J45">
        <v>16</v>
      </c>
      <c r="K45" s="78"/>
      <c r="L45" s="67" t="s">
        <v>40</v>
      </c>
    </row>
    <row r="46" spans="1:12" ht="15" x14ac:dyDescent="0.2">
      <c r="A46" s="69" t="s">
        <v>365</v>
      </c>
      <c r="B46" s="16"/>
      <c r="C46" s="6">
        <v>1.5000000000000002</v>
      </c>
      <c r="D46">
        <v>30</v>
      </c>
      <c r="E46">
        <v>40</v>
      </c>
      <c r="F46">
        <v>20</v>
      </c>
      <c r="G46">
        <v>0</v>
      </c>
      <c r="H46">
        <v>10</v>
      </c>
      <c r="I46">
        <v>50</v>
      </c>
      <c r="J46">
        <v>20</v>
      </c>
      <c r="K46" s="78"/>
      <c r="L46" s="67" t="s">
        <v>40</v>
      </c>
    </row>
    <row r="47" spans="1:12" ht="15" x14ac:dyDescent="0.2">
      <c r="A47" s="69" t="s">
        <v>365</v>
      </c>
      <c r="B47" s="16"/>
      <c r="C47" s="6">
        <v>1.6000000000000003</v>
      </c>
      <c r="D47">
        <v>30</v>
      </c>
      <c r="E47">
        <v>40</v>
      </c>
      <c r="F47">
        <v>30</v>
      </c>
      <c r="G47">
        <v>0</v>
      </c>
      <c r="H47">
        <v>15</v>
      </c>
      <c r="I47">
        <v>50</v>
      </c>
      <c r="J47">
        <v>23</v>
      </c>
      <c r="K47" s="78"/>
      <c r="L47" s="67" t="s">
        <v>41</v>
      </c>
    </row>
    <row r="48" spans="1:12" ht="15" x14ac:dyDescent="0.2">
      <c r="A48" s="69"/>
      <c r="B48" s="76"/>
      <c r="C48" s="87"/>
      <c r="D48" s="88"/>
      <c r="E48" s="88"/>
      <c r="F48" s="88"/>
      <c r="G48" s="88"/>
      <c r="H48" s="88"/>
      <c r="I48" s="88"/>
      <c r="J48" s="88"/>
      <c r="K48" s="78"/>
      <c r="L48" s="67"/>
    </row>
    <row r="49" spans="1:12" ht="15" x14ac:dyDescent="0.2">
      <c r="A49" s="69" t="s">
        <v>324</v>
      </c>
      <c r="B49" s="16">
        <v>1</v>
      </c>
      <c r="C49" s="6">
        <v>0</v>
      </c>
      <c r="D49">
        <v>20</v>
      </c>
      <c r="E49">
        <v>30</v>
      </c>
      <c r="F49">
        <v>20</v>
      </c>
      <c r="G49">
        <v>10</v>
      </c>
      <c r="H49">
        <v>10</v>
      </c>
      <c r="I49">
        <v>40</v>
      </c>
      <c r="J49">
        <f t="shared" ref="J49:J57" si="0">SUM(D49:H49)/5</f>
        <v>18</v>
      </c>
      <c r="K49" s="78"/>
      <c r="L49" s="65" t="s">
        <v>40</v>
      </c>
    </row>
    <row r="50" spans="1:12" ht="15" x14ac:dyDescent="0.2">
      <c r="A50" s="69" t="s">
        <v>324</v>
      </c>
      <c r="B50" s="16"/>
      <c r="C50" s="6">
        <v>0.1</v>
      </c>
      <c r="D50">
        <v>30</v>
      </c>
      <c r="E50">
        <v>30</v>
      </c>
      <c r="F50">
        <v>10</v>
      </c>
      <c r="G50">
        <v>0</v>
      </c>
      <c r="H50">
        <v>10</v>
      </c>
      <c r="I50">
        <v>50</v>
      </c>
      <c r="J50">
        <f t="shared" si="0"/>
        <v>16</v>
      </c>
      <c r="K50" s="78"/>
      <c r="L50" s="65" t="s">
        <v>40</v>
      </c>
    </row>
    <row r="51" spans="1:12" ht="15" x14ac:dyDescent="0.2">
      <c r="A51" s="69" t="s">
        <v>324</v>
      </c>
      <c r="B51" s="16"/>
      <c r="C51" s="6">
        <v>0.2</v>
      </c>
      <c r="D51">
        <v>30</v>
      </c>
      <c r="E51">
        <v>30</v>
      </c>
      <c r="F51">
        <v>30</v>
      </c>
      <c r="G51">
        <v>0</v>
      </c>
      <c r="H51">
        <v>10</v>
      </c>
      <c r="I51">
        <v>40</v>
      </c>
      <c r="J51">
        <f t="shared" si="0"/>
        <v>20</v>
      </c>
      <c r="K51" s="78"/>
      <c r="L51" s="65" t="s">
        <v>40</v>
      </c>
    </row>
    <row r="52" spans="1:12" ht="15" x14ac:dyDescent="0.2">
      <c r="A52" s="69" t="s">
        <v>324</v>
      </c>
      <c r="B52" s="16"/>
      <c r="C52" s="6">
        <v>0.30000000000000004</v>
      </c>
      <c r="D52">
        <v>20</v>
      </c>
      <c r="E52">
        <v>10</v>
      </c>
      <c r="F52">
        <v>0</v>
      </c>
      <c r="G52">
        <v>0</v>
      </c>
      <c r="H52">
        <v>10</v>
      </c>
      <c r="I52">
        <v>40</v>
      </c>
      <c r="J52">
        <f t="shared" si="0"/>
        <v>8</v>
      </c>
      <c r="K52" s="78"/>
      <c r="L52" s="65" t="s">
        <v>40</v>
      </c>
    </row>
    <row r="53" spans="1:12" ht="15" x14ac:dyDescent="0.2">
      <c r="A53" s="69" t="s">
        <v>324</v>
      </c>
      <c r="B53" s="16"/>
      <c r="C53" s="6">
        <v>0.4</v>
      </c>
      <c r="D53">
        <v>20</v>
      </c>
      <c r="E53">
        <v>30</v>
      </c>
      <c r="F53">
        <v>15</v>
      </c>
      <c r="G53">
        <v>0</v>
      </c>
      <c r="H53">
        <v>20</v>
      </c>
      <c r="I53">
        <v>50</v>
      </c>
      <c r="J53">
        <f t="shared" si="0"/>
        <v>17</v>
      </c>
      <c r="K53" s="78"/>
      <c r="L53" s="65" t="s">
        <v>40</v>
      </c>
    </row>
    <row r="54" spans="1:12" ht="15" x14ac:dyDescent="0.2">
      <c r="A54" s="69" t="s">
        <v>324</v>
      </c>
      <c r="B54" s="16"/>
      <c r="C54" s="6">
        <v>0.5</v>
      </c>
      <c r="D54">
        <v>20</v>
      </c>
      <c r="E54">
        <v>25</v>
      </c>
      <c r="F54">
        <v>25</v>
      </c>
      <c r="G54">
        <v>0</v>
      </c>
      <c r="H54">
        <v>20</v>
      </c>
      <c r="I54">
        <v>50</v>
      </c>
      <c r="J54">
        <f t="shared" si="0"/>
        <v>18</v>
      </c>
      <c r="K54" s="78"/>
      <c r="L54" s="65" t="s">
        <v>40</v>
      </c>
    </row>
    <row r="55" spans="1:12" ht="15" x14ac:dyDescent="0.2">
      <c r="A55" s="69" t="s">
        <v>324</v>
      </c>
      <c r="B55" s="16"/>
      <c r="C55" s="6">
        <v>0.6</v>
      </c>
      <c r="D55">
        <v>20</v>
      </c>
      <c r="E55">
        <v>30</v>
      </c>
      <c r="F55">
        <v>10</v>
      </c>
      <c r="G55">
        <v>0</v>
      </c>
      <c r="H55">
        <v>0</v>
      </c>
      <c r="I55">
        <v>50</v>
      </c>
      <c r="J55">
        <f t="shared" si="0"/>
        <v>12</v>
      </c>
      <c r="K55" s="78"/>
      <c r="L55" s="65" t="s">
        <v>40</v>
      </c>
    </row>
    <row r="56" spans="1:12" ht="15" x14ac:dyDescent="0.2">
      <c r="A56" s="69" t="s">
        <v>324</v>
      </c>
      <c r="B56" s="16"/>
      <c r="C56" s="6">
        <v>0.7</v>
      </c>
      <c r="D56">
        <v>20</v>
      </c>
      <c r="E56">
        <v>10</v>
      </c>
      <c r="F56">
        <v>10</v>
      </c>
      <c r="G56">
        <v>0</v>
      </c>
      <c r="H56">
        <v>0</v>
      </c>
      <c r="I56">
        <v>50</v>
      </c>
      <c r="J56">
        <f t="shared" si="0"/>
        <v>8</v>
      </c>
      <c r="K56" s="78"/>
      <c r="L56" s="65" t="s">
        <v>40</v>
      </c>
    </row>
    <row r="57" spans="1:12" ht="15" x14ac:dyDescent="0.2">
      <c r="A57" s="69" t="s">
        <v>324</v>
      </c>
      <c r="B57" s="16"/>
      <c r="C57" s="6">
        <v>0.79999999999999993</v>
      </c>
      <c r="D57">
        <v>20</v>
      </c>
      <c r="E57" s="20">
        <v>30</v>
      </c>
      <c r="F57">
        <v>20</v>
      </c>
      <c r="G57">
        <v>10</v>
      </c>
      <c r="H57">
        <v>0</v>
      </c>
      <c r="I57">
        <v>50</v>
      </c>
      <c r="J57">
        <f t="shared" si="0"/>
        <v>16</v>
      </c>
      <c r="K57" s="78"/>
      <c r="L57" s="65" t="s">
        <v>40</v>
      </c>
    </row>
    <row r="58" spans="1:12" ht="15" x14ac:dyDescent="0.2">
      <c r="A58" s="69"/>
      <c r="B58" s="16"/>
      <c r="C58" s="6"/>
      <c r="E58" s="20"/>
      <c r="K58" s="78"/>
      <c r="L58" s="65"/>
    </row>
    <row r="59" spans="1:12" ht="15" x14ac:dyDescent="0.2">
      <c r="A59" s="69" t="s">
        <v>404</v>
      </c>
      <c r="B59" s="16">
        <v>1</v>
      </c>
      <c r="C59" s="6">
        <v>1.4</v>
      </c>
      <c r="D59">
        <v>10</v>
      </c>
      <c r="E59">
        <v>10</v>
      </c>
      <c r="F59">
        <v>0</v>
      </c>
      <c r="G59">
        <v>0</v>
      </c>
      <c r="H59">
        <v>10</v>
      </c>
      <c r="I59">
        <v>50</v>
      </c>
      <c r="J59">
        <v>6</v>
      </c>
      <c r="K59" s="78"/>
      <c r="L59" s="65" t="s">
        <v>40</v>
      </c>
    </row>
    <row r="60" spans="1:12" ht="15" x14ac:dyDescent="0.2">
      <c r="A60" s="69" t="s">
        <v>404</v>
      </c>
      <c r="B60" s="16"/>
      <c r="C60" s="6">
        <v>1.5</v>
      </c>
      <c r="D60">
        <v>5</v>
      </c>
      <c r="E60">
        <v>0</v>
      </c>
      <c r="F60">
        <v>10</v>
      </c>
      <c r="G60">
        <v>0</v>
      </c>
      <c r="H60">
        <v>0</v>
      </c>
      <c r="I60">
        <v>50</v>
      </c>
      <c r="J60">
        <v>3</v>
      </c>
      <c r="K60" s="78"/>
      <c r="L60" s="65" t="s">
        <v>40</v>
      </c>
    </row>
    <row r="61" spans="1:12" ht="15" x14ac:dyDescent="0.2">
      <c r="A61" s="69" t="s">
        <v>404</v>
      </c>
      <c r="B61" s="16"/>
      <c r="C61" s="6">
        <v>1.6</v>
      </c>
      <c r="D61">
        <v>5</v>
      </c>
      <c r="E61">
        <v>5</v>
      </c>
      <c r="F61">
        <v>0</v>
      </c>
      <c r="G61">
        <v>0</v>
      </c>
      <c r="H61">
        <v>5</v>
      </c>
      <c r="I61">
        <v>50</v>
      </c>
      <c r="J61">
        <v>3</v>
      </c>
      <c r="K61" s="78"/>
      <c r="L61" s="65" t="s">
        <v>40</v>
      </c>
    </row>
    <row r="62" spans="1:12" ht="15" x14ac:dyDescent="0.2">
      <c r="A62" s="69" t="s">
        <v>404</v>
      </c>
      <c r="B62" s="16"/>
      <c r="C62" s="6">
        <v>1.7000000000000002</v>
      </c>
      <c r="D62">
        <v>5</v>
      </c>
      <c r="E62">
        <v>20</v>
      </c>
      <c r="F62">
        <v>0</v>
      </c>
      <c r="G62">
        <v>0</v>
      </c>
      <c r="H62">
        <v>10</v>
      </c>
      <c r="I62">
        <v>50</v>
      </c>
      <c r="J62">
        <v>7</v>
      </c>
      <c r="K62" s="78"/>
      <c r="L62" s="65" t="s">
        <v>40</v>
      </c>
    </row>
    <row r="63" spans="1:12" ht="15" x14ac:dyDescent="0.2">
      <c r="A63" s="69" t="s">
        <v>404</v>
      </c>
      <c r="B63" s="16"/>
      <c r="C63" s="6">
        <v>1.8000000000000003</v>
      </c>
      <c r="D63">
        <v>5</v>
      </c>
      <c r="E63">
        <v>10</v>
      </c>
      <c r="F63">
        <v>0</v>
      </c>
      <c r="G63">
        <v>0</v>
      </c>
      <c r="H63">
        <v>0</v>
      </c>
      <c r="I63">
        <v>50</v>
      </c>
      <c r="J63">
        <v>3</v>
      </c>
      <c r="K63" s="78"/>
      <c r="L63" s="65" t="s">
        <v>40</v>
      </c>
    </row>
    <row r="64" spans="1:12" ht="15" x14ac:dyDescent="0.2">
      <c r="A64" s="69" t="s">
        <v>404</v>
      </c>
      <c r="B64" s="16"/>
      <c r="C64" s="6">
        <v>1.9000000000000004</v>
      </c>
      <c r="D64">
        <v>5</v>
      </c>
      <c r="E64">
        <v>5</v>
      </c>
      <c r="F64">
        <v>10</v>
      </c>
      <c r="G64">
        <v>0</v>
      </c>
      <c r="H64">
        <v>10</v>
      </c>
      <c r="I64">
        <v>50</v>
      </c>
      <c r="J64">
        <v>6</v>
      </c>
      <c r="K64" s="78"/>
      <c r="L64" s="65" t="s">
        <v>40</v>
      </c>
    </row>
    <row r="65" spans="1:12" ht="15" x14ac:dyDescent="0.2">
      <c r="A65" s="69" t="s">
        <v>404</v>
      </c>
      <c r="B65" s="16"/>
      <c r="C65" s="6">
        <v>2.0000000000000004</v>
      </c>
      <c r="D65">
        <v>30</v>
      </c>
      <c r="E65">
        <v>10</v>
      </c>
      <c r="F65">
        <v>20</v>
      </c>
      <c r="G65">
        <v>0</v>
      </c>
      <c r="H65">
        <v>0</v>
      </c>
      <c r="I65">
        <v>50</v>
      </c>
      <c r="J65">
        <v>12</v>
      </c>
      <c r="K65" s="78"/>
      <c r="L65" s="65" t="s">
        <v>40</v>
      </c>
    </row>
    <row r="66" spans="1:12" ht="15" x14ac:dyDescent="0.2">
      <c r="A66" s="69"/>
      <c r="B66" s="16"/>
      <c r="C66" s="6"/>
      <c r="K66" s="78"/>
      <c r="L66" s="67"/>
    </row>
    <row r="67" spans="1:12" ht="15" x14ac:dyDescent="0.2">
      <c r="A67" s="69" t="s">
        <v>202</v>
      </c>
      <c r="B67" s="16">
        <v>1</v>
      </c>
      <c r="C67" s="6">
        <v>0</v>
      </c>
      <c r="D67">
        <v>5</v>
      </c>
      <c r="E67">
        <v>5</v>
      </c>
      <c r="F67">
        <v>0</v>
      </c>
      <c r="G67">
        <v>0</v>
      </c>
      <c r="H67">
        <v>0</v>
      </c>
      <c r="I67">
        <v>50</v>
      </c>
      <c r="J67">
        <v>2</v>
      </c>
      <c r="K67" s="78"/>
      <c r="L67" s="65" t="s">
        <v>40</v>
      </c>
    </row>
    <row r="68" spans="1:12" ht="15" x14ac:dyDescent="0.2">
      <c r="A68" s="69" t="s">
        <v>202</v>
      </c>
      <c r="B68" s="16"/>
      <c r="C68" s="6">
        <v>0.1</v>
      </c>
      <c r="D68">
        <v>20</v>
      </c>
      <c r="E68">
        <v>40</v>
      </c>
      <c r="F68">
        <v>20</v>
      </c>
      <c r="G68">
        <v>0</v>
      </c>
      <c r="H68">
        <v>10</v>
      </c>
      <c r="I68">
        <v>50</v>
      </c>
      <c r="J68">
        <v>18</v>
      </c>
      <c r="K68" s="67" t="s">
        <v>40</v>
      </c>
      <c r="L68" s="67" t="s">
        <v>40</v>
      </c>
    </row>
    <row r="69" spans="1:12" ht="15" x14ac:dyDescent="0.2">
      <c r="A69" s="69" t="s">
        <v>202</v>
      </c>
      <c r="B69" s="16"/>
      <c r="C69" s="6">
        <v>0.2</v>
      </c>
      <c r="D69">
        <v>20</v>
      </c>
      <c r="E69">
        <v>30</v>
      </c>
      <c r="F69">
        <v>40</v>
      </c>
      <c r="G69">
        <v>0</v>
      </c>
      <c r="H69">
        <v>15</v>
      </c>
      <c r="I69">
        <v>40</v>
      </c>
      <c r="J69">
        <v>21</v>
      </c>
      <c r="K69" s="78"/>
      <c r="L69" s="65" t="s">
        <v>40</v>
      </c>
    </row>
    <row r="70" spans="1:12" ht="15" x14ac:dyDescent="0.2">
      <c r="A70" s="69"/>
      <c r="B70" s="78"/>
      <c r="C70" s="87"/>
      <c r="D70" s="88"/>
      <c r="E70" s="88"/>
      <c r="F70" s="88"/>
      <c r="G70" s="88"/>
      <c r="H70" s="88"/>
      <c r="I70" s="88"/>
      <c r="J70" s="88"/>
      <c r="K70" s="78"/>
      <c r="L70" s="65"/>
    </row>
    <row r="71" spans="1:12" ht="15" x14ac:dyDescent="0.2">
      <c r="A71" s="69" t="s">
        <v>123</v>
      </c>
      <c r="B71" s="16"/>
      <c r="C71" s="6">
        <v>0.79999999999999993</v>
      </c>
      <c r="D71">
        <v>25</v>
      </c>
      <c r="E71">
        <v>20</v>
      </c>
      <c r="F71">
        <v>10</v>
      </c>
      <c r="G71">
        <v>0</v>
      </c>
      <c r="H71">
        <v>10</v>
      </c>
      <c r="I71">
        <v>40</v>
      </c>
      <c r="J71">
        <f t="shared" ref="J71:J79" si="1">SUM(D71:H71)/5</f>
        <v>13</v>
      </c>
      <c r="K71" s="78"/>
      <c r="L71" s="67" t="s">
        <v>40</v>
      </c>
    </row>
    <row r="72" spans="1:12" ht="15" x14ac:dyDescent="0.2">
      <c r="A72" s="69" t="s">
        <v>123</v>
      </c>
      <c r="B72" s="16"/>
      <c r="C72" s="6">
        <v>0.89999999999999991</v>
      </c>
      <c r="D72">
        <v>25</v>
      </c>
      <c r="E72">
        <v>20</v>
      </c>
      <c r="F72">
        <v>10</v>
      </c>
      <c r="G72">
        <v>0</v>
      </c>
      <c r="H72">
        <v>15</v>
      </c>
      <c r="I72">
        <v>40</v>
      </c>
      <c r="J72">
        <f t="shared" si="1"/>
        <v>14</v>
      </c>
      <c r="K72" s="78"/>
      <c r="L72" s="67" t="s">
        <v>40</v>
      </c>
    </row>
    <row r="73" spans="1:12" ht="15" x14ac:dyDescent="0.2">
      <c r="A73" s="69" t="s">
        <v>123</v>
      </c>
      <c r="B73" s="16"/>
      <c r="C73" s="6">
        <v>0.99999999999999989</v>
      </c>
      <c r="D73">
        <v>40</v>
      </c>
      <c r="E73">
        <v>30</v>
      </c>
      <c r="F73">
        <v>30</v>
      </c>
      <c r="G73">
        <v>15</v>
      </c>
      <c r="H73">
        <v>10</v>
      </c>
      <c r="I73">
        <v>40</v>
      </c>
      <c r="J73">
        <f t="shared" si="1"/>
        <v>25</v>
      </c>
      <c r="K73" s="78"/>
      <c r="L73" s="67" t="s">
        <v>40</v>
      </c>
    </row>
    <row r="74" spans="1:12" ht="15" x14ac:dyDescent="0.2">
      <c r="A74" s="69" t="s">
        <v>123</v>
      </c>
      <c r="B74" s="16"/>
      <c r="C74" s="6">
        <v>1.0999999999999999</v>
      </c>
      <c r="D74">
        <v>20</v>
      </c>
      <c r="E74">
        <v>30</v>
      </c>
      <c r="F74">
        <v>40</v>
      </c>
      <c r="G74">
        <v>10</v>
      </c>
      <c r="H74">
        <v>20</v>
      </c>
      <c r="I74">
        <v>40</v>
      </c>
      <c r="J74">
        <f t="shared" si="1"/>
        <v>24</v>
      </c>
      <c r="K74" s="78"/>
      <c r="L74" s="67" t="s">
        <v>40</v>
      </c>
    </row>
    <row r="75" spans="1:12" ht="15" x14ac:dyDescent="0.2">
      <c r="A75" s="69" t="s">
        <v>123</v>
      </c>
      <c r="B75" s="16"/>
      <c r="C75" s="6">
        <v>1.2</v>
      </c>
      <c r="D75">
        <v>30</v>
      </c>
      <c r="E75">
        <v>20</v>
      </c>
      <c r="F75">
        <v>40</v>
      </c>
      <c r="G75">
        <v>0</v>
      </c>
      <c r="H75">
        <v>15</v>
      </c>
      <c r="I75">
        <v>50</v>
      </c>
      <c r="J75">
        <f t="shared" si="1"/>
        <v>21</v>
      </c>
      <c r="K75" s="78"/>
      <c r="L75" s="67" t="s">
        <v>41</v>
      </c>
    </row>
    <row r="76" spans="1:12" ht="15" x14ac:dyDescent="0.2">
      <c r="A76" s="69" t="s">
        <v>123</v>
      </c>
      <c r="B76" s="16"/>
      <c r="C76" s="6">
        <v>1.3</v>
      </c>
      <c r="D76">
        <v>20</v>
      </c>
      <c r="E76">
        <v>50</v>
      </c>
      <c r="F76">
        <v>40</v>
      </c>
      <c r="G76">
        <v>15</v>
      </c>
      <c r="H76">
        <v>20</v>
      </c>
      <c r="I76">
        <v>50</v>
      </c>
      <c r="J76">
        <f t="shared" si="1"/>
        <v>29</v>
      </c>
      <c r="K76" s="78"/>
      <c r="L76" s="67" t="s">
        <v>41</v>
      </c>
    </row>
    <row r="77" spans="1:12" ht="15" x14ac:dyDescent="0.2">
      <c r="A77" s="69" t="s">
        <v>123</v>
      </c>
      <c r="B77" s="16"/>
      <c r="C77" s="6">
        <v>1.5000000000000002</v>
      </c>
      <c r="D77">
        <v>30</v>
      </c>
      <c r="E77">
        <v>50</v>
      </c>
      <c r="F77">
        <v>20</v>
      </c>
      <c r="G77">
        <v>15</v>
      </c>
      <c r="H77">
        <v>10</v>
      </c>
      <c r="I77">
        <v>50</v>
      </c>
      <c r="J77">
        <f t="shared" si="1"/>
        <v>25</v>
      </c>
      <c r="K77" s="78"/>
      <c r="L77" s="67" t="s">
        <v>41</v>
      </c>
    </row>
    <row r="78" spans="1:12" ht="15" x14ac:dyDescent="0.2">
      <c r="A78" s="69" t="s">
        <v>123</v>
      </c>
      <c r="B78" s="16"/>
      <c r="C78" s="6">
        <v>1.7000000000000004</v>
      </c>
      <c r="D78">
        <v>30</v>
      </c>
      <c r="E78">
        <v>40</v>
      </c>
      <c r="F78">
        <v>30</v>
      </c>
      <c r="G78">
        <v>5</v>
      </c>
      <c r="H78">
        <v>10</v>
      </c>
      <c r="I78">
        <v>40</v>
      </c>
      <c r="J78">
        <f t="shared" si="1"/>
        <v>23</v>
      </c>
      <c r="K78" s="78"/>
      <c r="L78" s="67" t="s">
        <v>40</v>
      </c>
    </row>
    <row r="79" spans="1:12" ht="15" x14ac:dyDescent="0.2">
      <c r="A79" s="69" t="s">
        <v>123</v>
      </c>
      <c r="B79" s="16"/>
      <c r="C79" s="6">
        <v>1.8000000000000005</v>
      </c>
      <c r="D79">
        <v>25</v>
      </c>
      <c r="E79">
        <v>15</v>
      </c>
      <c r="F79">
        <v>10</v>
      </c>
      <c r="G79">
        <v>0</v>
      </c>
      <c r="H79">
        <v>10</v>
      </c>
      <c r="I79">
        <v>40</v>
      </c>
      <c r="J79">
        <f t="shared" si="1"/>
        <v>12</v>
      </c>
      <c r="K79" s="78"/>
      <c r="L79" s="67" t="s">
        <v>40</v>
      </c>
    </row>
    <row r="80" spans="1:12" ht="15" x14ac:dyDescent="0.2">
      <c r="A80" s="69"/>
      <c r="B80" s="78"/>
      <c r="C80" s="69"/>
      <c r="D80" s="88"/>
      <c r="E80" s="88"/>
      <c r="F80" s="88"/>
      <c r="G80" s="88"/>
      <c r="H80" s="88"/>
      <c r="I80" s="88"/>
      <c r="J80" s="88"/>
      <c r="K80" s="78"/>
      <c r="L80" s="67"/>
    </row>
    <row r="81" spans="1:12" ht="15" x14ac:dyDescent="0.2">
      <c r="A81" s="69" t="s">
        <v>183</v>
      </c>
      <c r="B81" s="16">
        <v>1</v>
      </c>
      <c r="C81" s="6">
        <v>0</v>
      </c>
      <c r="D81">
        <v>20</v>
      </c>
      <c r="E81">
        <v>20</v>
      </c>
      <c r="F81">
        <v>0</v>
      </c>
      <c r="G81">
        <v>0</v>
      </c>
      <c r="H81">
        <v>0</v>
      </c>
      <c r="I81">
        <v>40</v>
      </c>
      <c r="J81">
        <f>SUM(D81:H81)/5</f>
        <v>8</v>
      </c>
      <c r="K81" s="78"/>
      <c r="L81" s="67" t="s">
        <v>40</v>
      </c>
    </row>
    <row r="82" spans="1:12" ht="15" x14ac:dyDescent="0.2">
      <c r="A82" s="69" t="s">
        <v>70</v>
      </c>
      <c r="B82" s="16"/>
      <c r="C82" s="6">
        <f>0.1+C81</f>
        <v>0.1</v>
      </c>
      <c r="D82">
        <v>10</v>
      </c>
      <c r="E82">
        <v>0</v>
      </c>
      <c r="F82">
        <v>20</v>
      </c>
      <c r="G82">
        <v>0</v>
      </c>
      <c r="H82">
        <v>10</v>
      </c>
      <c r="I82">
        <v>40</v>
      </c>
      <c r="J82">
        <f>SUM(D82:H82)/5</f>
        <v>8</v>
      </c>
      <c r="K82" s="78"/>
      <c r="L82" s="67" t="s">
        <v>40</v>
      </c>
    </row>
    <row r="83" spans="1:12" ht="15" x14ac:dyDescent="0.2">
      <c r="A83" s="69"/>
      <c r="B83" s="78"/>
      <c r="C83" s="69"/>
      <c r="D83" s="88"/>
      <c r="E83" s="88"/>
      <c r="F83" s="88"/>
      <c r="G83" s="88"/>
      <c r="H83" s="88"/>
      <c r="I83" s="88"/>
      <c r="J83" s="88"/>
      <c r="K83" s="78"/>
      <c r="L83" s="67"/>
    </row>
    <row r="84" spans="1:12" ht="15" x14ac:dyDescent="0.2">
      <c r="A84" s="69" t="s">
        <v>367</v>
      </c>
      <c r="B84" s="16"/>
      <c r="C84" s="6">
        <f>0.1+B83</f>
        <v>0.1</v>
      </c>
      <c r="D84">
        <v>10</v>
      </c>
      <c r="E84">
        <v>20</v>
      </c>
      <c r="F84">
        <v>20</v>
      </c>
      <c r="G84">
        <v>10</v>
      </c>
      <c r="H84">
        <v>20</v>
      </c>
      <c r="I84">
        <v>50</v>
      </c>
      <c r="J84">
        <f t="shared" ref="J84" si="2">SUM(D84:H84)/5</f>
        <v>16</v>
      </c>
      <c r="K84" s="78"/>
      <c r="L84" s="67" t="s">
        <v>40</v>
      </c>
    </row>
    <row r="85" spans="1:12" ht="15" x14ac:dyDescent="0.2">
      <c r="B85" s="78"/>
      <c r="C85" s="78"/>
      <c r="D85" s="84"/>
      <c r="E85" s="84"/>
      <c r="F85" s="84"/>
      <c r="G85" s="84"/>
      <c r="H85" s="84"/>
      <c r="I85" s="84"/>
      <c r="J85" s="84"/>
      <c r="K85" s="78"/>
      <c r="L85" s="67"/>
    </row>
    <row r="86" spans="1:12" ht="15" x14ac:dyDescent="0.2">
      <c r="A86" s="69"/>
      <c r="B86" s="78"/>
      <c r="C86" s="78"/>
      <c r="D86" s="84"/>
      <c r="E86" s="84"/>
      <c r="F86" s="84"/>
      <c r="G86" s="84"/>
      <c r="H86" s="84"/>
      <c r="I86" s="84"/>
      <c r="J86" s="84"/>
      <c r="K86" s="78"/>
      <c r="L86" s="67"/>
    </row>
    <row r="87" spans="1:12" ht="15" x14ac:dyDescent="0.2">
      <c r="B87" s="78"/>
      <c r="C87" s="78"/>
      <c r="D87" s="84"/>
      <c r="E87" s="84"/>
      <c r="F87" s="84"/>
      <c r="G87" s="84"/>
      <c r="H87" s="84"/>
      <c r="I87" s="84"/>
      <c r="J87" s="84"/>
      <c r="K87" s="78"/>
      <c r="L87" s="67"/>
    </row>
    <row r="88" spans="1:12" ht="15" x14ac:dyDescent="0.2">
      <c r="A88" s="69"/>
      <c r="B88" s="78"/>
      <c r="C88" s="77"/>
      <c r="D88" s="78"/>
      <c r="E88" s="78"/>
      <c r="F88" s="78"/>
      <c r="G88" s="78"/>
      <c r="H88" s="78"/>
      <c r="I88" s="78"/>
      <c r="J88" s="78"/>
      <c r="K88" s="78"/>
      <c r="L88" s="78"/>
    </row>
    <row r="89" spans="1:12" ht="15" x14ac:dyDescent="0.2">
      <c r="A89" s="69" t="s">
        <v>127</v>
      </c>
      <c r="B89" s="78">
        <f t="shared" ref="B89:G89" si="3">COUNT(B11:B88)</f>
        <v>9</v>
      </c>
      <c r="C89" s="78">
        <f t="shared" si="3"/>
        <v>64</v>
      </c>
      <c r="D89" s="78">
        <f t="shared" si="3"/>
        <v>64</v>
      </c>
      <c r="E89" s="78">
        <f t="shared" si="3"/>
        <v>64</v>
      </c>
      <c r="F89" s="78">
        <f t="shared" si="3"/>
        <v>64</v>
      </c>
      <c r="G89" s="78">
        <f t="shared" si="3"/>
        <v>64</v>
      </c>
      <c r="H89" s="78">
        <f t="shared" ref="H89:J89" si="4">COUNT(H11:H88)</f>
        <v>64</v>
      </c>
      <c r="I89" s="78">
        <f t="shared" si="4"/>
        <v>64</v>
      </c>
      <c r="J89" s="78">
        <f t="shared" si="4"/>
        <v>64</v>
      </c>
      <c r="K89" s="78"/>
      <c r="L89" s="78"/>
    </row>
    <row r="90" spans="1:12" ht="15" x14ac:dyDescent="0.2">
      <c r="A90" s="69" t="s">
        <v>29</v>
      </c>
      <c r="B90" s="78"/>
      <c r="C90" s="78"/>
      <c r="D90" s="79">
        <f t="shared" ref="D90:J90" si="5">AVERAGE(D11:D84)</f>
        <v>18.75</v>
      </c>
      <c r="E90" s="79">
        <f t="shared" si="5"/>
        <v>23.046875</v>
      </c>
      <c r="F90" s="79">
        <f t="shared" si="5"/>
        <v>17.65625</v>
      </c>
      <c r="G90" s="79">
        <f t="shared" si="5"/>
        <v>2.5</v>
      </c>
      <c r="H90" s="79">
        <f t="shared" si="5"/>
        <v>9.6875</v>
      </c>
      <c r="I90" s="79">
        <f t="shared" si="5"/>
        <v>46.40625</v>
      </c>
      <c r="J90" s="79">
        <f t="shared" si="5"/>
        <v>14.328125</v>
      </c>
      <c r="K90" s="79"/>
      <c r="L90" s="67"/>
    </row>
    <row r="91" spans="1:12" x14ac:dyDescent="0.2">
      <c r="A91" s="64"/>
      <c r="B91" s="64"/>
      <c r="C91" s="64"/>
      <c r="D91" s="67"/>
      <c r="E91" s="67"/>
      <c r="F91" s="67"/>
      <c r="G91" s="67"/>
      <c r="H91" s="67"/>
      <c r="I91" s="67"/>
      <c r="J91" s="67"/>
      <c r="K91" s="67"/>
      <c r="L91" s="67"/>
    </row>
    <row r="92" spans="1:12" x14ac:dyDescent="0.2">
      <c r="A92" s="86" t="s">
        <v>64</v>
      </c>
      <c r="B92" s="64"/>
      <c r="C92" s="64">
        <f>COUNT(C14:C18)</f>
        <v>5</v>
      </c>
      <c r="D92" s="90">
        <f t="shared" ref="D92:J92" si="6">AVERAGE(D14:D18)</f>
        <v>12</v>
      </c>
      <c r="E92" s="90">
        <f t="shared" si="6"/>
        <v>16</v>
      </c>
      <c r="F92" s="90">
        <f t="shared" si="6"/>
        <v>16</v>
      </c>
      <c r="G92" s="90">
        <f t="shared" si="6"/>
        <v>0</v>
      </c>
      <c r="H92" s="90">
        <f t="shared" si="6"/>
        <v>14</v>
      </c>
      <c r="I92" s="90">
        <f t="shared" si="6"/>
        <v>46</v>
      </c>
      <c r="J92" s="90">
        <f t="shared" si="6"/>
        <v>11.6</v>
      </c>
      <c r="K92" s="67"/>
      <c r="L92" s="67"/>
    </row>
    <row r="93" spans="1:12" x14ac:dyDescent="0.2">
      <c r="A93" s="86" t="s">
        <v>61</v>
      </c>
      <c r="B93" s="64"/>
      <c r="C93" s="64">
        <f>COUNT(C20:C25)</f>
        <v>6</v>
      </c>
      <c r="D93" s="90">
        <f t="shared" ref="D93:J93" si="7">AVERAGE(D20:D25)</f>
        <v>15</v>
      </c>
      <c r="E93" s="90">
        <f t="shared" si="7"/>
        <v>16.666666666666668</v>
      </c>
      <c r="F93" s="90">
        <f t="shared" si="7"/>
        <v>15</v>
      </c>
      <c r="G93" s="90">
        <f t="shared" si="7"/>
        <v>5</v>
      </c>
      <c r="H93" s="90">
        <f t="shared" si="7"/>
        <v>8.3333333333333339</v>
      </c>
      <c r="I93" s="90">
        <f t="shared" si="7"/>
        <v>43.333333333333336</v>
      </c>
      <c r="J93" s="90">
        <f t="shared" si="7"/>
        <v>12</v>
      </c>
      <c r="K93" s="67"/>
      <c r="L93" s="67"/>
    </row>
    <row r="94" spans="1:12" x14ac:dyDescent="0.2">
      <c r="A94" s="86" t="s">
        <v>27</v>
      </c>
      <c r="B94" s="64"/>
      <c r="C94" s="64">
        <f>COUNT(C36:C47)</f>
        <v>12</v>
      </c>
      <c r="D94" s="90">
        <f t="shared" ref="D94:J94" si="8">AVERAGE(D36:D47)</f>
        <v>22.5</v>
      </c>
      <c r="E94" s="90">
        <f t="shared" si="8"/>
        <v>35</v>
      </c>
      <c r="F94" s="90">
        <f t="shared" si="8"/>
        <v>22.083333333333332</v>
      </c>
      <c r="G94" s="90">
        <f t="shared" si="8"/>
        <v>1.6666666666666667</v>
      </c>
      <c r="H94" s="90">
        <f t="shared" si="8"/>
        <v>10.833333333333334</v>
      </c>
      <c r="I94" s="90">
        <f t="shared" si="8"/>
        <v>50</v>
      </c>
      <c r="J94" s="90">
        <f t="shared" si="8"/>
        <v>18.416666666666668</v>
      </c>
      <c r="K94" s="67"/>
      <c r="L94" s="67"/>
    </row>
    <row r="95" spans="1:12" x14ac:dyDescent="0.2">
      <c r="A95" s="86" t="s">
        <v>69</v>
      </c>
      <c r="C95">
        <f>COUNT(C49:C57)</f>
        <v>9</v>
      </c>
      <c r="D95" s="31">
        <f t="shared" ref="D95:J95" si="9">AVERAGE(D49:D57)</f>
        <v>22.222222222222221</v>
      </c>
      <c r="E95" s="31">
        <f t="shared" si="9"/>
        <v>25</v>
      </c>
      <c r="F95" s="31">
        <f t="shared" si="9"/>
        <v>15.555555555555555</v>
      </c>
      <c r="G95" s="31">
        <f t="shared" si="9"/>
        <v>2.2222222222222223</v>
      </c>
      <c r="H95" s="31">
        <f t="shared" si="9"/>
        <v>8.8888888888888893</v>
      </c>
      <c r="I95" s="31">
        <f t="shared" si="9"/>
        <v>46.666666666666664</v>
      </c>
      <c r="J95" s="31">
        <f t="shared" si="9"/>
        <v>14.777777777777779</v>
      </c>
      <c r="K95" s="67"/>
      <c r="L95" s="67"/>
    </row>
    <row r="96" spans="1:12" x14ac:dyDescent="0.2">
      <c r="A96" s="86" t="s">
        <v>50</v>
      </c>
      <c r="B96" s="64"/>
      <c r="C96" s="64">
        <v>9</v>
      </c>
      <c r="D96" s="68">
        <f t="shared" ref="D96:J96" si="10">AVERAGE(D71:D79)</f>
        <v>27.222222222222221</v>
      </c>
      <c r="E96" s="68">
        <f t="shared" si="10"/>
        <v>30.555555555555557</v>
      </c>
      <c r="F96" s="68">
        <f t="shared" si="10"/>
        <v>25.555555555555557</v>
      </c>
      <c r="G96" s="68">
        <f t="shared" si="10"/>
        <v>6.666666666666667</v>
      </c>
      <c r="H96" s="68">
        <f t="shared" si="10"/>
        <v>13.333333333333334</v>
      </c>
      <c r="I96" s="68">
        <f t="shared" si="10"/>
        <v>43.333333333333336</v>
      </c>
      <c r="J96" s="68">
        <f t="shared" si="10"/>
        <v>20.666666666666668</v>
      </c>
      <c r="K96" s="67"/>
      <c r="L96" s="67"/>
    </row>
    <row r="97" spans="1:12" x14ac:dyDescent="0.2">
      <c r="A97" s="86" t="s">
        <v>405</v>
      </c>
      <c r="B97" s="64"/>
      <c r="C97" s="64">
        <v>7</v>
      </c>
      <c r="D97" s="90">
        <f t="shared" ref="D97:J97" si="11">AVERAGE(D59:D65)</f>
        <v>9.2857142857142865</v>
      </c>
      <c r="E97" s="90">
        <f t="shared" si="11"/>
        <v>8.5714285714285712</v>
      </c>
      <c r="F97" s="90">
        <f t="shared" si="11"/>
        <v>5.7142857142857144</v>
      </c>
      <c r="G97" s="90">
        <f t="shared" si="11"/>
        <v>0</v>
      </c>
      <c r="H97" s="90">
        <f t="shared" si="11"/>
        <v>5</v>
      </c>
      <c r="I97" s="90">
        <f t="shared" si="11"/>
        <v>50</v>
      </c>
      <c r="J97" s="90">
        <f t="shared" si="11"/>
        <v>5.7142857142857144</v>
      </c>
      <c r="K97" s="67"/>
      <c r="L97" s="67"/>
    </row>
    <row r="98" spans="1:12" x14ac:dyDescent="0.2">
      <c r="A98" s="86" t="s">
        <v>368</v>
      </c>
      <c r="B98" s="64"/>
      <c r="C98" s="64">
        <f>C89-SUM(C92:C97)</f>
        <v>16</v>
      </c>
      <c r="D98" s="68"/>
      <c r="E98" s="68"/>
      <c r="F98" s="68"/>
      <c r="G98" s="68"/>
      <c r="H98" s="68"/>
      <c r="I98" s="68"/>
      <c r="J98" s="68"/>
      <c r="K98" s="67"/>
      <c r="L98" s="67"/>
    </row>
    <row r="99" spans="1:12" ht="15" x14ac:dyDescent="0.25">
      <c r="A99" s="64"/>
      <c r="B99" s="64"/>
      <c r="C99" s="64"/>
      <c r="D99" s="68"/>
      <c r="E99" s="91"/>
      <c r="F99" s="91"/>
      <c r="G99" s="91"/>
      <c r="H99" s="91"/>
      <c r="I99" s="91"/>
      <c r="J99" s="91"/>
      <c r="K99" s="67"/>
      <c r="L99" s="67"/>
    </row>
    <row r="100" spans="1:12" x14ac:dyDescent="0.2">
      <c r="A100" s="66" t="s">
        <v>327</v>
      </c>
      <c r="B100" s="64"/>
      <c r="C100" s="64"/>
      <c r="D100" s="64"/>
      <c r="E100" s="64"/>
      <c r="F100" s="64"/>
      <c r="G100" s="105" t="s">
        <v>410</v>
      </c>
      <c r="H100" s="106"/>
      <c r="I100" s="64"/>
      <c r="J100" s="64"/>
      <c r="K100" s="64"/>
      <c r="L100" s="64"/>
    </row>
    <row r="101" spans="1:12" ht="12.75" customHeight="1" x14ac:dyDescent="0.2">
      <c r="C101" s="104" t="s">
        <v>409</v>
      </c>
      <c r="D101" s="104"/>
      <c r="E101" s="104"/>
      <c r="G101" s="106"/>
      <c r="H101" s="106"/>
    </row>
    <row r="102" spans="1:12" ht="25.5" x14ac:dyDescent="0.2">
      <c r="A102" s="92" t="s">
        <v>328</v>
      </c>
      <c r="B102" s="92"/>
      <c r="C102" s="92" t="s">
        <v>408</v>
      </c>
      <c r="D102" s="92" t="s">
        <v>407</v>
      </c>
      <c r="E102" s="92" t="s">
        <v>406</v>
      </c>
      <c r="G102" s="92" t="s">
        <v>105</v>
      </c>
      <c r="H102" s="92" t="s">
        <v>29</v>
      </c>
      <c r="J102" s="92"/>
      <c r="K102" s="92"/>
      <c r="L102" s="64"/>
    </row>
    <row r="103" spans="1:12" x14ac:dyDescent="0.2">
      <c r="A103" s="64">
        <v>2012</v>
      </c>
      <c r="B103" s="64"/>
      <c r="C103" s="67">
        <v>31</v>
      </c>
      <c r="D103" s="67">
        <v>5</v>
      </c>
      <c r="E103" s="67">
        <v>31</v>
      </c>
      <c r="G103" s="67">
        <v>36</v>
      </c>
      <c r="H103" s="67">
        <v>33</v>
      </c>
      <c r="J103" s="64"/>
      <c r="K103" s="64"/>
      <c r="L103" s="64"/>
    </row>
    <row r="104" spans="1:12" x14ac:dyDescent="0.2">
      <c r="A104" s="64">
        <v>2015</v>
      </c>
      <c r="B104" s="64"/>
      <c r="C104" s="67">
        <v>32</v>
      </c>
      <c r="D104" s="67">
        <v>3</v>
      </c>
      <c r="E104" s="67">
        <v>24</v>
      </c>
      <c r="G104" s="67">
        <v>37</v>
      </c>
      <c r="H104" s="67">
        <v>22</v>
      </c>
      <c r="J104" s="64"/>
      <c r="K104" s="64"/>
      <c r="L104" s="64"/>
    </row>
    <row r="105" spans="1:12" x14ac:dyDescent="0.2">
      <c r="A105" s="64">
        <v>2016</v>
      </c>
      <c r="B105" s="64"/>
      <c r="C105" s="67">
        <v>19</v>
      </c>
      <c r="D105" s="67">
        <v>1</v>
      </c>
      <c r="E105" s="67">
        <v>13</v>
      </c>
      <c r="G105" s="67">
        <v>25</v>
      </c>
      <c r="H105" s="67">
        <v>23</v>
      </c>
      <c r="J105" s="64"/>
      <c r="K105" s="64"/>
      <c r="L105" s="64"/>
    </row>
    <row r="106" spans="1:12" x14ac:dyDescent="0.2">
      <c r="A106" s="64">
        <v>2017</v>
      </c>
      <c r="B106" s="64"/>
      <c r="C106" s="67">
        <v>23</v>
      </c>
      <c r="D106" s="67">
        <v>3</v>
      </c>
      <c r="E106" s="67">
        <v>16</v>
      </c>
      <c r="G106" s="67">
        <v>33</v>
      </c>
      <c r="H106" s="67">
        <v>21</v>
      </c>
      <c r="J106" s="64"/>
      <c r="K106" s="64"/>
      <c r="L106" s="64"/>
    </row>
    <row r="107" spans="1:12" x14ac:dyDescent="0.2">
      <c r="A107" s="64">
        <v>2018</v>
      </c>
      <c r="B107" s="64"/>
      <c r="C107" s="67">
        <v>18</v>
      </c>
      <c r="D107" s="67">
        <v>1</v>
      </c>
      <c r="E107" s="67">
        <v>4</v>
      </c>
      <c r="G107" s="67">
        <v>37</v>
      </c>
      <c r="H107" s="67">
        <v>19</v>
      </c>
      <c r="J107" s="64"/>
      <c r="K107" s="64"/>
      <c r="L107" s="64"/>
    </row>
    <row r="108" spans="1:12" ht="15" x14ac:dyDescent="0.25">
      <c r="A108" s="64">
        <v>2019</v>
      </c>
      <c r="B108" s="63" t="s">
        <v>36</v>
      </c>
      <c r="C108" s="67">
        <v>47</v>
      </c>
      <c r="D108" s="67">
        <v>37</v>
      </c>
      <c r="E108" s="85">
        <v>17</v>
      </c>
      <c r="G108" s="68">
        <v>47.978723404255319</v>
      </c>
      <c r="H108" s="68">
        <v>15.617021276595745</v>
      </c>
      <c r="J108" s="63"/>
      <c r="K108" s="63"/>
      <c r="L108" s="63"/>
    </row>
    <row r="109" spans="1:12" x14ac:dyDescent="0.2">
      <c r="A109" s="64">
        <v>2020</v>
      </c>
      <c r="C109" s="67">
        <v>64</v>
      </c>
      <c r="D109" s="16">
        <v>42</v>
      </c>
      <c r="E109" s="16">
        <v>12</v>
      </c>
      <c r="G109" s="67">
        <v>46</v>
      </c>
      <c r="H109" s="67">
        <v>14</v>
      </c>
    </row>
  </sheetData>
  <mergeCells count="2">
    <mergeCell ref="C101:E101"/>
    <mergeCell ref="G100:H10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Definitions</vt:lpstr>
      <vt:lpstr>Worst 2012</vt:lpstr>
      <vt:lpstr>Worst 2015</vt:lpstr>
      <vt:lpstr>Worst Fixed 2016</vt:lpstr>
      <vt:lpstr>Worst 2016</vt:lpstr>
      <vt:lpstr>Worst 2017</vt:lpstr>
      <vt:lpstr>Worst 2018</vt:lpstr>
      <vt:lpstr>Worst 2019</vt:lpstr>
      <vt:lpstr>Worst 2020</vt:lpstr>
      <vt:lpstr>Worst 2021</vt:lpstr>
      <vt:lpstr>Worst 2022</vt:lpstr>
      <vt:lpstr>Worst 2023</vt:lpstr>
      <vt:lpstr>Summary</vt:lpstr>
      <vt:lpstr>Bickford Hill</vt:lpstr>
      <vt:lpstr>Birches</vt:lpstr>
      <vt:lpstr>Blake</vt:lpstr>
      <vt:lpstr>Carpenter</vt:lpstr>
      <vt:lpstr>Center District</vt:lpstr>
      <vt:lpstr>Crane Hill</vt:lpstr>
      <vt:lpstr>Dyke</vt:lpstr>
      <vt:lpstr>Easton</vt:lpstr>
      <vt:lpstr>Hadley</vt:lpstr>
      <vt:lpstr>Jericho</vt:lpstr>
      <vt:lpstr>Jesseman</vt:lpstr>
      <vt:lpstr>Lafayette</vt:lpstr>
      <vt:lpstr>Lovers Lane</vt:lpstr>
      <vt:lpstr>Pearl Lake</vt:lpstr>
      <vt:lpstr>Pecketts Crossing</vt:lpstr>
      <vt:lpstr>St Pond</vt:lpstr>
      <vt:lpstr>Sunset Hill</vt:lpstr>
      <vt:lpstr>Toad Hill</vt:lpstr>
      <vt:lpstr>Valley Vista</vt:lpstr>
      <vt:lpstr>Definitions!Print_Area</vt:lpstr>
      <vt:lpstr>Summary!Print_Area</vt:lpstr>
    </vt:vector>
  </TitlesOfParts>
  <Company>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D. Martland</dc:creator>
  <cp:lastModifiedBy>Carl Martland</cp:lastModifiedBy>
  <cp:lastPrinted>2023-11-14T23:43:51Z</cp:lastPrinted>
  <dcterms:created xsi:type="dcterms:W3CDTF">2012-11-20T00:21:39Z</dcterms:created>
  <dcterms:modified xsi:type="dcterms:W3CDTF">2023-12-16T19:27:43Z</dcterms:modified>
</cp:coreProperties>
</file>